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Work\_Zen\BPA\Sheets\"/>
    </mc:Choice>
  </mc:AlternateContent>
  <xr:revisionPtr revIDLastSave="0" documentId="13_ncr:1_{5DE61C53-DA22-461B-B6FF-90FDCBC0ACEE}" xr6:coauthVersionLast="47" xr6:coauthVersionMax="47" xr10:uidLastSave="{00000000-0000-0000-0000-000000000000}"/>
  <bookViews>
    <workbookView xWindow="-30390" yWindow="1960" windowWidth="16610" windowHeight="16500" activeTab="1" xr2:uid="{827AB90E-DBD7-4E37-9085-5C3A4805EB84}"/>
  </bookViews>
  <sheets>
    <sheet name="Needs" sheetId="25" r:id="rId1"/>
    <sheet name="Instructions" sheetId="18" r:id="rId2"/>
    <sheet name="Borders" sheetId="24" r:id="rId3"/>
    <sheet name="Shape - Plan Full" sheetId="13" r:id="rId4"/>
    <sheet name="Shape - Plan Stack" sheetId="23" r:id="rId5"/>
    <sheet name="Plan" sheetId="1" r:id="rId6"/>
    <sheet name="Profile" sheetId="21" r:id="rId7"/>
    <sheet name="Cross Section" sheetId="22" r:id="rId8"/>
    <sheet name="xPlan 2" sheetId="2" r:id="rId9"/>
    <sheet name="Total Sheet List" sheetId="11" r:id="rId10"/>
  </sheets>
  <externalReferences>
    <externalReference r:id="rId11"/>
    <externalReference r:id="rId12"/>
  </externalReferences>
  <definedNames>
    <definedName name="alt_factor" localSheetId="0">'[2]Dimen - Plan ANSI'!$G$20</definedName>
    <definedName name="alt_factor">'Shape - Plan Full'!$G$20</definedName>
    <definedName name="clip_ht" localSheetId="0">'[2]Dimen - Plan ANSI'!$C$37</definedName>
    <definedName name="clip_ht">'Shape - Plan Full'!$C$37</definedName>
    <definedName name="clip_ht_half" localSheetId="0">'[2]Dimen - Plan Stack'!$C$39</definedName>
    <definedName name="clip_ht_half">'Shape - Plan Stack'!$C$39</definedName>
    <definedName name="clip_width" localSheetId="0">'[2]Dimen - Plan ANSI'!$C$36</definedName>
    <definedName name="clip_width">'Shape - Plan Full'!$C$36</definedName>
    <definedName name="h_paper" localSheetId="7">'[1]Plan 1 - Dim'!$C$21</definedName>
    <definedName name="h_paper" localSheetId="0">'[2]Dimen - Plan ANSI'!$C$19</definedName>
    <definedName name="h_paper" localSheetId="6">'[1]Plan 1 - Dim'!$C$21</definedName>
    <definedName name="h_paper" localSheetId="4">'Shape - Plan Stack'!$C$20</definedName>
    <definedName name="h_paper">'Shape - Plan Full'!$C$19</definedName>
    <definedName name="list_aspect">'Shape - Plan Full'!$F$23:$F$26</definedName>
    <definedName name="page_size_defined" localSheetId="0">'[2]Dimen - Plan ANSI'!$F$19</definedName>
    <definedName name="page_size_defined">'Shape - Plan Full'!$F$19</definedName>
    <definedName name="scale" localSheetId="7">'[1]Plan 1 - Dim'!$C$36</definedName>
    <definedName name="scale" localSheetId="6">'[1]Plan 1 - Dim'!$C$36</definedName>
    <definedName name="scale" localSheetId="4">'Shape - Plan Stack'!#REF!</definedName>
    <definedName name="scale">'Shape - Plan Full'!$D$35</definedName>
    <definedName name="Scales" localSheetId="0">'[2]Dimen - Plan ANSI'!$F$28:$F$38</definedName>
    <definedName name="Scales">'Shape - Plan Full'!$F$28:$F$38</definedName>
    <definedName name="sheet_sizes" localSheetId="0">'[2]Dimen - Plan ANSI'!$F$18:$F$20</definedName>
    <definedName name="sheet_sizes">'Shape - Plan Full'!$F$18:$F$20</definedName>
    <definedName name="w_paper" localSheetId="7">'[1]Plan 1 - Dim'!$C$20</definedName>
    <definedName name="w_paper" localSheetId="0">'[2]Dimen - Plan ANSI'!$C$18</definedName>
    <definedName name="w_paper" localSheetId="6">'[1]Plan 1 - Dim'!$C$20</definedName>
    <definedName name="w_paper" localSheetId="4">'Shape - Plan Stack'!$C$19</definedName>
    <definedName name="w_paper">'Shape - Plan Full'!$C$18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1" l="1"/>
  <c r="J36" i="21"/>
  <c r="J37" i="21"/>
  <c r="J38" i="21"/>
  <c r="J39" i="21"/>
  <c r="J40" i="21"/>
  <c r="J41" i="21"/>
  <c r="J42" i="21"/>
  <c r="J43" i="21"/>
  <c r="J34" i="2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27" i="1"/>
  <c r="L27" i="1" s="1"/>
  <c r="F20" i="13" l="1"/>
  <c r="F19" i="13"/>
  <c r="I10" i="21"/>
  <c r="H10" i="21"/>
  <c r="G10" i="21"/>
  <c r="F10" i="21"/>
  <c r="E10" i="21"/>
  <c r="D10" i="21"/>
  <c r="C10" i="21"/>
  <c r="B10" i="21"/>
  <c r="C10" i="22"/>
  <c r="D10" i="22"/>
  <c r="E10" i="22"/>
  <c r="F10" i="22"/>
  <c r="G10" i="22"/>
  <c r="H10" i="22"/>
  <c r="I10" i="22"/>
  <c r="B10" i="22"/>
  <c r="D9" i="23"/>
  <c r="C35" i="23"/>
  <c r="C39" i="23" s="1"/>
  <c r="E34" i="23"/>
  <c r="E33" i="23" s="1"/>
  <c r="E32" i="23" s="1"/>
  <c r="C27" i="23"/>
  <c r="C38" i="23" s="1"/>
  <c r="E10" i="23" s="1"/>
  <c r="G22" i="23"/>
  <c r="G21" i="23"/>
  <c r="C21" i="23"/>
  <c r="D21" i="23" s="1"/>
  <c r="C16" i="23"/>
  <c r="E15" i="23"/>
  <c r="C14" i="23"/>
  <c r="G5" i="23"/>
  <c r="C5" i="23"/>
  <c r="E4" i="23"/>
  <c r="H3" i="23"/>
  <c r="C3" i="23"/>
  <c r="B3" i="23"/>
  <c r="A3" i="23"/>
  <c r="B2" i="23"/>
  <c r="C20" i="13"/>
  <c r="F25" i="13"/>
  <c r="F24" i="13"/>
  <c r="E14" i="13"/>
  <c r="C13" i="13"/>
  <c r="E4" i="13"/>
  <c r="H3" i="13"/>
  <c r="G5" i="13"/>
  <c r="C15" i="13"/>
  <c r="C3" i="13"/>
  <c r="B3" i="13"/>
  <c r="C5" i="13"/>
  <c r="B2" i="13"/>
  <c r="U59" i="1"/>
  <c r="U58" i="1"/>
  <c r="E32" i="13"/>
  <c r="E31" i="13" s="1"/>
  <c r="E30" i="13" s="1"/>
  <c r="D10" i="23" l="1"/>
  <c r="C8" i="1"/>
  <c r="L8" i="1"/>
  <c r="J6" i="22"/>
  <c r="B6" i="22"/>
  <c r="J6" i="21"/>
  <c r="B6" i="21"/>
  <c r="P6" i="22"/>
  <c r="P6" i="21"/>
  <c r="F6" i="21"/>
  <c r="F23" i="21" s="1"/>
  <c r="F26" i="21" s="1"/>
  <c r="E6" i="22"/>
  <c r="L6" i="21"/>
  <c r="K6" i="21"/>
  <c r="I6" i="22"/>
  <c r="I6" i="21"/>
  <c r="H6" i="21"/>
  <c r="H23" i="21" s="1"/>
  <c r="H26" i="21" s="1"/>
  <c r="M6" i="22"/>
  <c r="M6" i="21"/>
  <c r="L6" i="22"/>
  <c r="D6" i="21"/>
  <c r="D23" i="21" s="1"/>
  <c r="D26" i="21" s="1"/>
  <c r="H6" i="22"/>
  <c r="N6" i="21"/>
  <c r="E6" i="21"/>
  <c r="D6" i="22"/>
  <c r="K6" i="22"/>
  <c r="C6" i="22"/>
  <c r="C6" i="21"/>
  <c r="C23" i="21" s="1"/>
  <c r="C26" i="21" s="1"/>
  <c r="O6" i="22"/>
  <c r="G6" i="22"/>
  <c r="O6" i="21"/>
  <c r="G6" i="21"/>
  <c r="G23" i="21" s="1"/>
  <c r="G26" i="21" s="1"/>
  <c r="N6" i="22"/>
  <c r="F6" i="22"/>
  <c r="C18" i="1"/>
  <c r="C21" i="1" s="1"/>
  <c r="D20" i="13"/>
  <c r="B8" i="1"/>
  <c r="I8" i="1"/>
  <c r="Q8" i="1"/>
  <c r="O8" i="1"/>
  <c r="F8" i="1"/>
  <c r="J8" i="1"/>
  <c r="P8" i="1"/>
  <c r="N8" i="1"/>
  <c r="E8" i="1"/>
  <c r="H8" i="1"/>
  <c r="G8" i="1"/>
  <c r="M8" i="1"/>
  <c r="D8" i="1"/>
  <c r="K8" i="1"/>
  <c r="E31" i="23"/>
  <c r="E30" i="23" s="1"/>
  <c r="E29" i="23" s="1"/>
  <c r="E28" i="23" s="1"/>
  <c r="E27" i="23" s="1"/>
  <c r="D5" i="23"/>
  <c r="E5" i="23"/>
  <c r="A3" i="13"/>
  <c r="D13" i="11"/>
  <c r="I7" i="21" l="1"/>
  <c r="I24" i="21" s="1"/>
  <c r="I23" i="21"/>
  <c r="I26" i="21" s="1"/>
  <c r="B23" i="21"/>
  <c r="B26" i="21" s="1"/>
  <c r="L18" i="1"/>
  <c r="E23" i="21"/>
  <c r="E26" i="21" s="1"/>
  <c r="C20" i="1"/>
  <c r="Q18" i="1"/>
  <c r="E18" i="1"/>
  <c r="B18" i="1"/>
  <c r="N18" i="1"/>
  <c r="I18" i="1"/>
  <c r="J18" i="1"/>
  <c r="H18" i="1"/>
  <c r="F18" i="1"/>
  <c r="G18" i="1"/>
  <c r="P18" i="1"/>
  <c r="P10" i="1"/>
  <c r="P12" i="1" s="1"/>
  <c r="K18" i="1"/>
  <c r="D18" i="1"/>
  <c r="M18" i="1"/>
  <c r="O18" i="1"/>
  <c r="C26" i="13"/>
  <c r="C36" i="13" s="1"/>
  <c r="N7" i="22" s="1"/>
  <c r="M10" i="1" l="1"/>
  <c r="M12" i="1" s="1"/>
  <c r="B7" i="22"/>
  <c r="B22" i="22" s="1"/>
  <c r="B23" i="22" s="1"/>
  <c r="Q10" i="1"/>
  <c r="Q12" i="1" s="1"/>
  <c r="I7" i="22"/>
  <c r="I22" i="22" s="1"/>
  <c r="I23" i="22" s="1"/>
  <c r="K7" i="21"/>
  <c r="P7" i="22"/>
  <c r="N10" i="1"/>
  <c r="N12" i="1" s="1"/>
  <c r="L10" i="1"/>
  <c r="L12" i="1" s="1"/>
  <c r="G7" i="22"/>
  <c r="G22" i="22" s="1"/>
  <c r="G23" i="22" s="1"/>
  <c r="Q7" i="22"/>
  <c r="Q7" i="21"/>
  <c r="R10" i="1"/>
  <c r="H7" i="21"/>
  <c r="H24" i="21" s="1"/>
  <c r="P7" i="21"/>
  <c r="C7" i="21"/>
  <c r="C24" i="21" s="1"/>
  <c r="F7" i="21"/>
  <c r="F24" i="21" s="1"/>
  <c r="N7" i="21"/>
  <c r="G7" i="21"/>
  <c r="G24" i="21" s="1"/>
  <c r="O7" i="21"/>
  <c r="M7" i="21"/>
  <c r="C10" i="1"/>
  <c r="C12" i="1" s="1"/>
  <c r="E7" i="21"/>
  <c r="E24" i="21" s="1"/>
  <c r="D10" i="1"/>
  <c r="D12" i="1" s="1"/>
  <c r="M7" i="22"/>
  <c r="O7" i="22"/>
  <c r="L7" i="22"/>
  <c r="G10" i="1"/>
  <c r="G12" i="1" s="1"/>
  <c r="B10" i="1"/>
  <c r="B12" i="1" s="1"/>
  <c r="D7" i="22"/>
  <c r="D22" i="22" s="1"/>
  <c r="D23" i="22" s="1"/>
  <c r="O10" i="1"/>
  <c r="O12" i="1" s="1"/>
  <c r="J10" i="1"/>
  <c r="J12" i="1" s="1"/>
  <c r="L21" i="1"/>
  <c r="L20" i="1"/>
  <c r="L7" i="21"/>
  <c r="J7" i="21"/>
  <c r="K7" i="22"/>
  <c r="E7" i="22"/>
  <c r="E22" i="22" s="1"/>
  <c r="E23" i="22" s="1"/>
  <c r="H10" i="1"/>
  <c r="H12" i="1" s="1"/>
  <c r="H7" i="22"/>
  <c r="H22" i="22" s="1"/>
  <c r="H23" i="22" s="1"/>
  <c r="F10" i="1"/>
  <c r="F12" i="1" s="1"/>
  <c r="J7" i="22"/>
  <c r="K10" i="1"/>
  <c r="K12" i="1" s="1"/>
  <c r="I10" i="1"/>
  <c r="I12" i="1" s="1"/>
  <c r="E10" i="1"/>
  <c r="E12" i="1" s="1"/>
  <c r="C7" i="22"/>
  <c r="C22" i="22" s="1"/>
  <c r="C23" i="22" s="1"/>
  <c r="D7" i="21"/>
  <c r="D24" i="21" s="1"/>
  <c r="B7" i="21"/>
  <c r="B24" i="21" s="1"/>
  <c r="F7" i="22"/>
  <c r="F22" i="22" s="1"/>
  <c r="F23" i="22" s="1"/>
  <c r="O20" i="1"/>
  <c r="O21" i="1"/>
  <c r="N20" i="1"/>
  <c r="N21" i="1"/>
  <c r="E21" i="1"/>
  <c r="E20" i="1"/>
  <c r="D21" i="1"/>
  <c r="D20" i="1"/>
  <c r="P21" i="1"/>
  <c r="P20" i="1"/>
  <c r="I21" i="1"/>
  <c r="I20" i="1"/>
  <c r="Q21" i="1"/>
  <c r="Q20" i="1"/>
  <c r="F21" i="1"/>
  <c r="F20" i="1"/>
  <c r="J21" i="1"/>
  <c r="J20" i="1"/>
  <c r="B21" i="1"/>
  <c r="B20" i="1"/>
  <c r="K21" i="1"/>
  <c r="K20" i="1"/>
  <c r="M21" i="1"/>
  <c r="M20" i="1"/>
  <c r="G21" i="1"/>
  <c r="G20" i="1"/>
  <c r="H21" i="1"/>
  <c r="H20" i="1"/>
  <c r="E6" i="13"/>
  <c r="C33" i="13"/>
  <c r="C37" i="13" s="1"/>
  <c r="B7" i="11"/>
  <c r="B12" i="11"/>
  <c r="B11" i="11"/>
  <c r="B3" i="11"/>
  <c r="B2" i="11"/>
  <c r="B10" i="11"/>
  <c r="B9" i="11"/>
  <c r="B8" i="11"/>
  <c r="B6" i="11"/>
  <c r="B5" i="11"/>
  <c r="B4" i="11"/>
  <c r="C22" i="21" l="1"/>
  <c r="C25" i="21" s="1"/>
  <c r="D22" i="21"/>
  <c r="D25" i="21" s="1"/>
  <c r="H9" i="1"/>
  <c r="P9" i="1"/>
  <c r="H14" i="1"/>
  <c r="P14" i="1"/>
  <c r="E22" i="21"/>
  <c r="E25" i="21" s="1"/>
  <c r="I9" i="1"/>
  <c r="Q9" i="1"/>
  <c r="I14" i="1"/>
  <c r="Q14" i="1"/>
  <c r="K9" i="1"/>
  <c r="C14" i="1"/>
  <c r="K14" i="1"/>
  <c r="H22" i="21"/>
  <c r="H25" i="21" s="1"/>
  <c r="L9" i="1"/>
  <c r="O9" i="1"/>
  <c r="G14" i="1"/>
  <c r="O14" i="1"/>
  <c r="F22" i="21"/>
  <c r="F25" i="21" s="1"/>
  <c r="B22" i="21"/>
  <c r="B25" i="21" s="1"/>
  <c r="J9" i="1"/>
  <c r="B9" i="1"/>
  <c r="J14" i="1"/>
  <c r="B14" i="1"/>
  <c r="G22" i="21"/>
  <c r="G25" i="21" s="1"/>
  <c r="C9" i="1"/>
  <c r="D9" i="1"/>
  <c r="D14" i="1"/>
  <c r="L14" i="1"/>
  <c r="I22" i="21"/>
  <c r="I25" i="21" s="1"/>
  <c r="E9" i="1"/>
  <c r="M9" i="1"/>
  <c r="E14" i="1"/>
  <c r="M14" i="1"/>
  <c r="F9" i="1"/>
  <c r="N9" i="1"/>
  <c r="F14" i="1"/>
  <c r="N14" i="1"/>
  <c r="G9" i="1"/>
  <c r="L13" i="1"/>
  <c r="C13" i="1"/>
  <c r="E13" i="1"/>
  <c r="I13" i="1"/>
  <c r="F13" i="1"/>
  <c r="M13" i="1"/>
  <c r="O13" i="1"/>
  <c r="K13" i="1"/>
  <c r="G13" i="1"/>
  <c r="Q13" i="1"/>
  <c r="N13" i="1"/>
  <c r="D13" i="1"/>
  <c r="H13" i="1"/>
  <c r="B13" i="1"/>
  <c r="J13" i="1"/>
  <c r="P13" i="1"/>
  <c r="D5" i="13"/>
  <c r="E29" i="13"/>
  <c r="E28" i="13" s="1"/>
  <c r="E27" i="13" s="1"/>
  <c r="C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 Martin</author>
  </authors>
  <commentList>
    <comment ref="A2" authorId="0" shapeId="0" xr:uid="{7E1A4FBD-CA72-4FC8-825A-E8BEBDE171AC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Instructions are in the cell Notes
</t>
        </r>
      </text>
    </comment>
    <comment ref="A19" authorId="0" shapeId="0" xr:uid="{F74FB574-9BC4-4EB5-BD0E-22798701EEE5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review the settings in the Profile tab.  Adjust as necessary</t>
        </r>
      </text>
    </comment>
    <comment ref="A22" authorId="0" shapeId="0" xr:uid="{027D34B1-5AF2-44E4-8982-142CC605C46C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review the settings in the Cross Section
 tab.  Adjust as necessary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 Martin</author>
  </authors>
  <commentList>
    <comment ref="C11" authorId="0" shapeId="0" xr:uid="{74C636EB-3249-4ED9-A615-D82AAFD1533E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Scott says most of access roads are 11x17 30 scale (email 8/23 "RE: Setting up borders in OpenRoads")
</t>
        </r>
      </text>
    </comment>
    <comment ref="K26" authorId="0" shapeId="0" xr:uid="{52049EFB-035C-4C36-BB6F-FEF1FD3ECD4E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check that the perimeter of the named boundary matches this (formula is for rectangular only)</t>
        </r>
      </text>
    </comment>
    <comment ref="L26" authorId="0" shapeId="0" xr:uid="{1557B55C-DB2E-4429-8FF7-E3D5D02AF8B6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check that the perimeter of the named boundary matches this (formula is for rectangular only)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 Martin</author>
  </authors>
  <commentList>
    <comment ref="A12" authorId="0" shapeId="0" xr:uid="{E36BAA07-1741-4B17-BFC2-5FC85EDC79D7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Only include Major Gridlines if they are different than the Minor Gridlines</t>
        </r>
      </text>
    </comment>
    <comment ref="A14" authorId="0" shapeId="0" xr:uid="{748C75FA-1581-4FB6-97CB-CC2304985403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Only include Major Gridlines if they are different than the Minor Gridlines</t>
        </r>
      </text>
    </comment>
    <comment ref="A18" authorId="0" shapeId="0" xr:uid="{2A33C7CC-3FDA-4603-B647-1EE8199A71EF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if no annotation on Minor Intervals, use zero or leave blank</t>
        </r>
      </text>
    </comment>
    <comment ref="A20" authorId="0" shapeId="0" xr:uid="{42179F13-DB4D-4A34-8ADA-FED69A3335B2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if no annotation on Minor Intervals, use zero or leave blank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 Martin</author>
  </authors>
  <commentList>
    <comment ref="A12" authorId="0" shapeId="0" xr:uid="{69F2A33A-D456-4180-8AD6-0F5CA8A35642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Only include Major Gridlines if they are different than the Minor Gridlines</t>
        </r>
      </text>
    </comment>
    <comment ref="A14" authorId="0" shapeId="0" xr:uid="{B098149A-4C36-4962-9AA8-80AA886E0B75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Only include Major Gridlines if they are different than the Minor Gridlines</t>
        </r>
      </text>
    </comment>
    <comment ref="A18" authorId="0" shapeId="0" xr:uid="{92FBFAD6-D104-4B81-9AC0-7882A422F86C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if no annotation on Minor Intervals, use zero or leave blank</t>
        </r>
      </text>
    </comment>
    <comment ref="A20" authorId="0" shapeId="0" xr:uid="{67DD4655-4D74-44D3-92B1-12EE00E4692F}">
      <text>
        <r>
          <rPr>
            <b/>
            <sz val="9"/>
            <color indexed="81"/>
            <rFont val="Tahoma"/>
            <family val="2"/>
          </rPr>
          <t>Jeff Martin:</t>
        </r>
        <r>
          <rPr>
            <sz val="9"/>
            <color indexed="81"/>
            <rFont val="Tahoma"/>
            <family val="2"/>
          </rPr>
          <t xml:space="preserve">
if no annotation on Minor Intervals, use zero or leave blank</t>
        </r>
      </text>
    </comment>
  </commentList>
</comments>
</file>

<file path=xl/sharedStrings.xml><?xml version="1.0" encoding="utf-8"?>
<sst xmlns="http://schemas.openxmlformats.org/spreadsheetml/2006/main" count="735" uniqueCount="318">
  <si>
    <t>Plan 1 - 10 Scale</t>
  </si>
  <si>
    <t>1"=10'</t>
  </si>
  <si>
    <t>Plan 1</t>
  </si>
  <si>
    <t>0+00.00</t>
  </si>
  <si>
    <t>1+20.00</t>
  </si>
  <si>
    <t>Drawing Seed</t>
  </si>
  <si>
    <t>Detail Scale</t>
  </si>
  <si>
    <t>Name</t>
  </si>
  <si>
    <t>Description</t>
  </si>
  <si>
    <t>Start Location</t>
  </si>
  <si>
    <t>Stop Location</t>
  </si>
  <si>
    <t>Length</t>
  </si>
  <si>
    <t>Left Offset</t>
  </si>
  <si>
    <t>Right Offset</t>
  </si>
  <si>
    <t>Overlap</t>
  </si>
  <si>
    <t>Boundary Chords</t>
  </si>
  <si>
    <t>1"=20'</t>
  </si>
  <si>
    <t>2+40.00</t>
  </si>
  <si>
    <t>1"=30'</t>
  </si>
  <si>
    <t>3+60.00</t>
  </si>
  <si>
    <t>Create Drawing</t>
  </si>
  <si>
    <t>Show Dialog</t>
  </si>
  <si>
    <t>Y</t>
  </si>
  <si>
    <t>1"=40'</t>
  </si>
  <si>
    <t>4+80.00</t>
  </si>
  <si>
    <t>1"=50'</t>
  </si>
  <si>
    <t>6+00.00</t>
  </si>
  <si>
    <t>1"=100'</t>
  </si>
  <si>
    <t>12+00.00</t>
  </si>
  <si>
    <t>1"=200'</t>
  </si>
  <si>
    <t>24+00.00</t>
  </si>
  <si>
    <t>Mode</t>
  </si>
  <si>
    <t>View Type</t>
  </si>
  <si>
    <t>Discipline</t>
  </si>
  <si>
    <t>Purpose</t>
  </si>
  <si>
    <t>Seed Model</t>
  </si>
  <si>
    <t>FileName</t>
  </si>
  <si>
    <t>AnnoScale</t>
  </si>
  <si>
    <t>Annotation Group</t>
  </si>
  <si>
    <t>Drawing Model</t>
  </si>
  <si>
    <t>Plan</t>
  </si>
  <si>
    <t>Civil Plan</t>
  </si>
  <si>
    <t>Civil</t>
  </si>
  <si>
    <t>Plan View</t>
  </si>
  <si>
    <t>(Active File)</t>
  </si>
  <si>
    <t>Plan Annotation</t>
  </si>
  <si>
    <t>Sheets</t>
  </si>
  <si>
    <t>Drawing Boundary</t>
  </si>
  <si>
    <t>Add to Sheet Index</t>
  </si>
  <si>
    <t>Make Sheet Coincident</t>
  </si>
  <si>
    <t>Open Model</t>
  </si>
  <si>
    <t>(New)</t>
  </si>
  <si>
    <t>Full Size 1:1</t>
  </si>
  <si>
    <t>1"=10' (By Named Boundary)</t>
  </si>
  <si>
    <t>1"=20' (By Named Boundary)</t>
  </si>
  <si>
    <t>1"=30' (By Named Boundary)</t>
  </si>
  <si>
    <t>1"=40' (By Named Boundary)</t>
  </si>
  <si>
    <t>1"=50' (By Named Boundary)</t>
  </si>
  <si>
    <t>1"=100' (By Named Boundary)</t>
  </si>
  <si>
    <t>1"=200' (By Named Boundary)</t>
  </si>
  <si>
    <t>n/a</t>
  </si>
  <si>
    <t>Sheet Model</t>
  </si>
  <si>
    <t>Placed Named Boundary Civil Plan</t>
  </si>
  <si>
    <t>Plan 2 - 10 Scale</t>
  </si>
  <si>
    <t>Plan 2 - 20 Scale</t>
  </si>
  <si>
    <t>Plan 2 - 30 Scale</t>
  </si>
  <si>
    <t>Plan 2 - 40 Scale</t>
  </si>
  <si>
    <t>Plan 2 - 50 Scale</t>
  </si>
  <si>
    <t>Plan 2 - 100 Scale</t>
  </si>
  <si>
    <t>Plan 2 - 200 Scale</t>
  </si>
  <si>
    <t>Plan 2</t>
  </si>
  <si>
    <t>Plan 3</t>
  </si>
  <si>
    <t>Plan 2.dgnlib, Plan 2 - 10 Scale</t>
  </si>
  <si>
    <t>Plan 2.dgnlib, Plan 2 - 10 Scale [Sheet]</t>
  </si>
  <si>
    <t>Plan 2.dgnlib, Plan 2 - 20 Scale</t>
  </si>
  <si>
    <t>Plan 2.dgnlib, Plan 2 - 20 Scale [Sheet]</t>
  </si>
  <si>
    <t>Plan 2.dgnlib, Plan 2 - 30 Scale</t>
  </si>
  <si>
    <t>Plan 2.dgnlib, Plan 2 - 30 Scale [Sheet]</t>
  </si>
  <si>
    <t>Plan 2.dgnlib, Plan 2 - 40 Scale</t>
  </si>
  <si>
    <t>Plan 2.dgnlib, Plan 2 - 40 Scale [Sheet]</t>
  </si>
  <si>
    <t>Plan 2.dgnlib, Plan 2 - 50 Scale</t>
  </si>
  <si>
    <t>Plan 2.dgnlib, Plan 2 - 50 Scale [Sheet]</t>
  </si>
  <si>
    <t>Plan 2.dgnlib, Plan 2 - 100 Scale</t>
  </si>
  <si>
    <t>Plan 2.dgnlib, Plan 2 - 100 Scale [Sheet]</t>
  </si>
  <si>
    <t>Plan 2.dgnlib, Plan 2 - 200 Scale</t>
  </si>
  <si>
    <t>Plan 2.dgnlib, Plan 2 - 200 Scale [Sheet]</t>
  </si>
  <si>
    <t>Plan 1.dgnlib, Plan 1 - 10 Scale</t>
  </si>
  <si>
    <t>Plan 1.dgnlib, Plan 1 - 10 Scale [Sheet]</t>
  </si>
  <si>
    <t>Placed Named Boundary Civil Profile</t>
  </si>
  <si>
    <t>Profile</t>
  </si>
  <si>
    <t>Civil Profile</t>
  </si>
  <si>
    <t>Profile View</t>
  </si>
  <si>
    <t>Profile Annotation</t>
  </si>
  <si>
    <t>Profile 1</t>
  </si>
  <si>
    <t>Profile 2</t>
  </si>
  <si>
    <t>Method</t>
  </si>
  <si>
    <t>Profile 1 - 10H5V Scale</t>
  </si>
  <si>
    <t>Station Limits</t>
  </si>
  <si>
    <t>Group</t>
  </si>
  <si>
    <t>Unnamed Profile</t>
  </si>
  <si>
    <t>Vertical Exaggeration</t>
  </si>
  <si>
    <t>Available Profile Height</t>
  </si>
  <si>
    <t>Use Active Vertical</t>
  </si>
  <si>
    <t>Profile Shifts</t>
  </si>
  <si>
    <t>Datum Stations</t>
  </si>
  <si>
    <t>Top Clearance</t>
  </si>
  <si>
    <t>Bottom Clearance</t>
  </si>
  <si>
    <t>Elevation Datum Spacing</t>
  </si>
  <si>
    <t>Station Datum Spacing</t>
  </si>
  <si>
    <t xml:space="preserve">Profile 1 - 10H5V Scale </t>
  </si>
  <si>
    <t>Profile 1.dgnlib, Profile 1 - 10H5V Scale [Drawing]</t>
  </si>
  <si>
    <t>Profile 1.dgnlib, Profile 1 - 10H5V Scale [Sheet]</t>
  </si>
  <si>
    <t xml:space="preserve">Profile 2 - 10H5V Scale </t>
  </si>
  <si>
    <t>Sheet Seed List</t>
  </si>
  <si>
    <t>Cross Section</t>
  </si>
  <si>
    <t>Schematic</t>
  </si>
  <si>
    <t>Title</t>
  </si>
  <si>
    <t>Details</t>
  </si>
  <si>
    <t>Quantity Per Group</t>
  </si>
  <si>
    <t>Grand Total</t>
  </si>
  <si>
    <t>PlanProfile - Plan</t>
  </si>
  <si>
    <t>PlanProfile - Profile</t>
  </si>
  <si>
    <t>1+30.00</t>
  </si>
  <si>
    <t>Dual Plan View</t>
  </si>
  <si>
    <t>XS Horiz</t>
  </si>
  <si>
    <t>XS Horiz - 10 Scale</t>
  </si>
  <si>
    <t>Cross Section View</t>
  </si>
  <si>
    <t>0+50.00</t>
  </si>
  <si>
    <t>Placed Named Boundary Civil Cross Section</t>
  </si>
  <si>
    <t>Interval</t>
  </si>
  <si>
    <t>Include Control Points</t>
  </si>
  <si>
    <t>XS - 10H</t>
  </si>
  <si>
    <t>None</t>
  </si>
  <si>
    <t>Civil Cross Section</t>
  </si>
  <si>
    <t>Sectioon View</t>
  </si>
  <si>
    <t>XS Grid w/Annotation</t>
  </si>
  <si>
    <t>Full Size 1=1</t>
  </si>
  <si>
    <t>ANSI</t>
  </si>
  <si>
    <t>Paper Height (in.)</t>
  </si>
  <si>
    <t>Left Paper Margin</t>
  </si>
  <si>
    <t>Left Clip Margin</t>
  </si>
  <si>
    <t>Right Clip Margin</t>
  </si>
  <si>
    <t>Right Paper Margin</t>
  </si>
  <si>
    <t>Top Paper Margin</t>
  </si>
  <si>
    <t>Top Clip Margin</t>
  </si>
  <si>
    <t>Scale</t>
  </si>
  <si>
    <t>Total Margin Heights</t>
  </si>
  <si>
    <t>Total Margin Widths</t>
  </si>
  <si>
    <t>Named Boundary Width</t>
  </si>
  <si>
    <t>Named Boundary Height</t>
  </si>
  <si>
    <t>Bottom Clip Margin (at Title Block)</t>
  </si>
  <si>
    <t>Bottom Paper Margin</t>
  </si>
  <si>
    <t>Middle Margin</t>
  </si>
  <si>
    <t>Named Boundary Half Height</t>
  </si>
  <si>
    <t>Plan ANSI - 01</t>
  </si>
  <si>
    <t>Plan ANSI Half Height</t>
  </si>
  <si>
    <t>Page Shape (aspect ratio)</t>
  </si>
  <si>
    <t>Format</t>
  </si>
  <si>
    <t>Aspect</t>
  </si>
  <si>
    <r>
      <t xml:space="preserve">Title Block Cutout </t>
    </r>
    <r>
      <rPr>
        <sz val="11"/>
        <color theme="1"/>
        <rFont val="Calibri"/>
        <family val="2"/>
        <scheme val="minor"/>
      </rPr>
      <t>Height</t>
    </r>
  </si>
  <si>
    <t>(Named Boundary)</t>
  </si>
  <si>
    <t>y (check)</t>
  </si>
  <si>
    <t>ISO</t>
  </si>
  <si>
    <t>Cross Section Scales</t>
  </si>
  <si>
    <t>Horizontal Scale</t>
  </si>
  <si>
    <t>Vertical Scale</t>
  </si>
  <si>
    <t>Available Scales</t>
  </si>
  <si>
    <t>Config 1</t>
  </si>
  <si>
    <t>Config 2</t>
  </si>
  <si>
    <t>Config 3</t>
  </si>
  <si>
    <t>Config 4</t>
  </si>
  <si>
    <t>Config 5</t>
  </si>
  <si>
    <t>Config 6</t>
  </si>
  <si>
    <t>Config 7</t>
  </si>
  <si>
    <t>Config 8</t>
  </si>
  <si>
    <t>vertical exaggeration</t>
  </si>
  <si>
    <r>
      <t>1"=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'</t>
    </r>
  </si>
  <si>
    <t>Grid Lines Major - Horizontal</t>
  </si>
  <si>
    <t>Grid Lines Minor - Vertical</t>
  </si>
  <si>
    <t>Grid Lines Minor - Horizontal</t>
  </si>
  <si>
    <t>Grid Lines Major - Vertical</t>
  </si>
  <si>
    <t>Annotation Major - Horizontal</t>
  </si>
  <si>
    <t>Annotation Minor - Horizontal</t>
  </si>
  <si>
    <t>Annotation Major - Vertical</t>
  </si>
  <si>
    <t>Annotation Minor - Vertical</t>
  </si>
  <si>
    <t>Profile Scales</t>
  </si>
  <si>
    <t>Available Height (feet)</t>
  </si>
  <si>
    <t>Available Height (page in.)</t>
  </si>
  <si>
    <t>Available Half Height (page in.)</t>
  </si>
  <si>
    <t>Available Half Height (feet)</t>
  </si>
  <si>
    <t>Title Block</t>
  </si>
  <si>
    <t>Yellow Fields are User Input</t>
  </si>
  <si>
    <t>check cell notes for instructions</t>
  </si>
  <si>
    <t>Full Sheet</t>
  </si>
  <si>
    <t>from Scott 8/29: "Standards moving forward will be 22x34 and 11x17. Almost everything in the access road group will be done on 11x17 so that should be the default"</t>
  </si>
  <si>
    <t>Page Size</t>
  </si>
  <si>
    <t>11x17</t>
  </si>
  <si>
    <t>Sheet Size</t>
  </si>
  <si>
    <t>22x34</t>
  </si>
  <si>
    <t>this page</t>
  </si>
  <si>
    <t>(template factor)</t>
  </si>
  <si>
    <t>factor</t>
  </si>
  <si>
    <t>alternate size</t>
  </si>
  <si>
    <t>Scott says No for access road workflow</t>
  </si>
  <si>
    <t>email 8/29</t>
  </si>
  <si>
    <t>NOAA - BORDER SHT 1 TAB (PLAN).dgn</t>
  </si>
  <si>
    <t>NOAA - BORDER SHT 2 TAB (PROFILE).dgn</t>
  </si>
  <si>
    <t>NOAA - BORDER SHT 3 TAB (X-SEC).dgn</t>
  </si>
  <si>
    <t>BPA_Border-Civil-ANSI D.dgn</t>
  </si>
  <si>
    <t>No revision block.</t>
  </si>
  <si>
    <t>this is consistent with Scott "removing the Revision Block because Access roads don't use them"  8/29 email.  There is a rev header but no rows</t>
  </si>
  <si>
    <t>Cross Sections</t>
  </si>
  <si>
    <t>Need to define the required scales (H&amp;V), required Labels</t>
  </si>
  <si>
    <t>Labels Major - Horizontal</t>
  </si>
  <si>
    <t>Labels Minor - Horizontal</t>
  </si>
  <si>
    <t>Labels Major - Vertical</t>
  </si>
  <si>
    <t>Labels Minor - Vertical</t>
  </si>
  <si>
    <t xml:space="preserve">This is the default border used in the sheet setup.  </t>
  </si>
  <si>
    <t>Border File Name</t>
  </si>
  <si>
    <t>Includes Single and Stacked models</t>
  </si>
  <si>
    <t>Borders</t>
  </si>
  <si>
    <t>Shape - Plan Full</t>
  </si>
  <si>
    <t>Border Sheet:</t>
  </si>
  <si>
    <t>This is the dimensions of the default border.  Review the settings.</t>
  </si>
  <si>
    <t>stacked model</t>
  </si>
  <si>
    <t>review the border information</t>
  </si>
  <si>
    <t>This is the dimensions of the default border, stacked model.  Review the settings.</t>
  </si>
  <si>
    <t>Shape - Plan Stack</t>
  </si>
  <si>
    <t>Left Offset (half)</t>
  </si>
  <si>
    <t>Right Offset (half)</t>
  </si>
  <si>
    <r>
      <t xml:space="preserve">Define any </t>
    </r>
    <r>
      <rPr>
        <b/>
        <sz val="11"/>
        <color theme="1"/>
        <rFont val="Calibri"/>
        <family val="2"/>
        <scheme val="minor"/>
      </rPr>
      <t>Plan-Plan</t>
    </r>
    <r>
      <rPr>
        <sz val="11"/>
        <color theme="1"/>
        <rFont val="Calibri"/>
        <family val="2"/>
        <scheme val="minor"/>
      </rPr>
      <t xml:space="preserve"> sheet scales</t>
    </r>
  </si>
  <si>
    <t>Use the yellow fields to define the sheet sizes and scales most commonly used for full -sized Plan sheets</t>
  </si>
  <si>
    <r>
      <t xml:space="preserve">Define any </t>
    </r>
    <r>
      <rPr>
        <b/>
        <sz val="11"/>
        <color theme="1"/>
        <rFont val="Calibri"/>
        <family val="2"/>
        <scheme val="minor"/>
      </rPr>
      <t>Plan-Profile</t>
    </r>
    <r>
      <rPr>
        <sz val="11"/>
        <color theme="1"/>
        <rFont val="Calibri"/>
        <family val="2"/>
        <scheme val="minor"/>
      </rPr>
      <t xml:space="preserve"> sheet scales</t>
    </r>
  </si>
  <si>
    <t>Page Inches</t>
  </si>
  <si>
    <t>Page (inches)</t>
  </si>
  <si>
    <t>Paper Width (in.)</t>
  </si>
  <si>
    <t>Scott: "We do everything at 1x vertical" - call on 10/04/25</t>
  </si>
  <si>
    <t>just tics</t>
  </si>
  <si>
    <t>scott is sending a pdf</t>
  </si>
  <si>
    <t>PLAN ANSI B</t>
  </si>
  <si>
    <t>PLAN ANSI B Half</t>
  </si>
  <si>
    <t>Clip Height</t>
  </si>
  <si>
    <t>perimeter</t>
  </si>
  <si>
    <t>NB Name</t>
  </si>
  <si>
    <t>Length (feet)</t>
  </si>
  <si>
    <t>Named Boundary</t>
  </si>
  <si>
    <t>Profile ANSI B</t>
  </si>
  <si>
    <t>calculated perimeter</t>
  </si>
  <si>
    <t>depth</t>
  </si>
  <si>
    <t>height</t>
  </si>
  <si>
    <t>Profile ANSI B Half</t>
  </si>
  <si>
    <t>Available Length (in.)</t>
  </si>
  <si>
    <t>Clip (in.)</t>
  </si>
  <si>
    <t>Two Stack</t>
  </si>
  <si>
    <t>perimeter (calc)</t>
  </si>
  <si>
    <t>perimeter (actual)</t>
  </si>
  <si>
    <t>Left &amp; Right Offsets</t>
  </si>
  <si>
    <t>Needs from the User</t>
  </si>
  <si>
    <t>Configuration Impact</t>
  </si>
  <si>
    <t>Sheet Geometry</t>
  </si>
  <si>
    <t>What shape (aspect ratios) do you use?</t>
  </si>
  <si>
    <t>ANSI, ISO, Custom?</t>
  </si>
  <si>
    <t>every sheet shape needs a new set of named boundaries (and everything else)</t>
  </si>
  <si>
    <t>Do you print multiple sizes (say, 22"x34" and 11"x17")</t>
  </si>
  <si>
    <t>What are your "cutout" sizes?</t>
  </si>
  <si>
    <t>every cutout needs a new set of named boundaries (and everything else)</t>
  </si>
  <si>
    <t>Cutout Sizes are determined generally from:</t>
  </si>
  <si>
    <t>Margins - sheet edge to border shape</t>
  </si>
  <si>
    <t>Margins - border line to limits of drafting (cutout boundary)</t>
  </si>
  <si>
    <t>Title Block height</t>
  </si>
  <si>
    <t>Border Sheets</t>
  </si>
  <si>
    <t>seed sets point to a single border.  Multiple borders require multiple seed sets unless you have the user do some swapping (documentation required)</t>
  </si>
  <si>
    <t>What primary border do you use?</t>
  </si>
  <si>
    <t>Does it conform to primary sheet shape?</t>
  </si>
  <si>
    <t>Alternate Borders (shape-conforming)</t>
  </si>
  <si>
    <t>Alternate Borders (deviating shapes)</t>
  </si>
  <si>
    <t>Sheet Layouts</t>
  </si>
  <si>
    <t xml:space="preserve">Stacked </t>
  </si>
  <si>
    <t>Plan/Plan?</t>
  </si>
  <si>
    <t>each stacking configuration (1, 2, or 3) requires separate named boundaries</t>
  </si>
  <si>
    <t>Profile/Profile?</t>
  </si>
  <si>
    <t>Plan/Profile?</t>
  </si>
  <si>
    <t>Three or more?</t>
  </si>
  <si>
    <t>Most Common Scales</t>
  </si>
  <si>
    <t>Horizontal</t>
  </si>
  <si>
    <t>Vertical</t>
  </si>
  <si>
    <t>if Vertical Stales vary, then you either need to create appropriate seeds or select one and have user select (documentation recommended)</t>
  </si>
  <si>
    <t>(needed to assess the vertical exaggerations required)</t>
  </si>
  <si>
    <t>if exaggerations vary, then you either need to create appropriate seeds or select one and have user select (documentation recommended)</t>
  </si>
  <si>
    <t>Gridlines</t>
  </si>
  <si>
    <t>Are your major gridlines different from your minor gridlines?</t>
  </si>
  <si>
    <t>every variation in profile and cross section gridline spacing requires a separate Annotation Group</t>
  </si>
  <si>
    <t xml:space="preserve">What spacing do you have for </t>
  </si>
  <si>
    <t>Major Horizontal</t>
  </si>
  <si>
    <t>Minor Horizontal</t>
  </si>
  <si>
    <t>Major Vertical</t>
  </si>
  <si>
    <t>Minor Vertical</t>
  </si>
  <si>
    <t>Do these vary by scale?</t>
  </si>
  <si>
    <t>Labels</t>
  </si>
  <si>
    <t>Do you have Minor Labels?  Are your major labels different from your minor labels?</t>
  </si>
  <si>
    <t>every variation in profile and cross section label spacing requires a separate Annotation Group</t>
  </si>
  <si>
    <t>every unique combination in gridline spacing and label spacing requires a unique Annotation Group</t>
  </si>
  <si>
    <t>What we do</t>
  </si>
  <si>
    <t>Plan the Drawing Seeds</t>
  </si>
  <si>
    <t>For each PLAN shape, determine whether to set up a primary scale or individual common scales sizes</t>
  </si>
  <si>
    <t>(if setting up a single scale, make sure documentation covers how to set different scales)</t>
  </si>
  <si>
    <t>For each PROFILE requirement, determine whether to set up a default scale vertical exaggeration or separate seeds</t>
  </si>
  <si>
    <t>(if setting up a single profile seed, make sure documentation covers how to set different scales and exaggerations)</t>
  </si>
  <si>
    <t>For each CROSS SECTION requirement, determine whether to set up a default scale vertical exaggeration or separate seeds</t>
  </si>
  <si>
    <t>(if setting up a single CROSS SECTION seed, make sure documentation covers how to set different scales and exaggerations)</t>
  </si>
  <si>
    <t>For each STACKED layout, determine the seed requirements</t>
  </si>
  <si>
    <t>Build the Drawing Seeds</t>
  </si>
  <si>
    <t>Calculate the Named Boundary Sizes</t>
  </si>
  <si>
    <t>Attach Proper Annotation Groups</t>
  </si>
  <si>
    <t>North Arrow, Matchlines, Grid and Labels are big obvious</t>
  </si>
  <si>
    <t>Annotation Detail can be cleaned up later - no need to wait for perfect to get functional</t>
  </si>
  <si>
    <t>Document the results</t>
  </si>
  <si>
    <t>(note that some tabs in this spreadsheet (originally from Bentley) has a field for EVERY setting of each seed (overkill)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</si>
</sst>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3" borderId="7" applyNumberFormat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center"/>
    </xf>
    <xf numFmtId="0" fontId="0" fillId="2" borderId="6" xfId="0" applyFill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2" fillId="3" borderId="7" xfId="1"/>
    <xf numFmtId="0" fontId="0" fillId="0" borderId="0" xfId="0" applyAlignment="1">
      <alignment horizontal="center"/>
    </xf>
    <xf numFmtId="0" fontId="2" fillId="3" borderId="7" xfId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" fontId="0" fillId="0" borderId="0" xfId="0" applyNumberFormat="1"/>
    <xf numFmtId="0" fontId="0" fillId="6" borderId="13" xfId="0" applyFill="1" applyBorder="1"/>
    <xf numFmtId="0" fontId="0" fillId="0" borderId="0" xfId="0" applyAlignment="1">
      <alignment horizontal="left"/>
    </xf>
    <xf numFmtId="0" fontId="0" fillId="8" borderId="5" xfId="0" applyFill="1" applyBorder="1" applyAlignment="1">
      <alignment horizontal="left"/>
    </xf>
    <xf numFmtId="0" fontId="0" fillId="8" borderId="5" xfId="0" applyFill="1" applyBorder="1" applyAlignment="1">
      <alignment horizontal="center"/>
    </xf>
    <xf numFmtId="0" fontId="0" fillId="8" borderId="5" xfId="0" applyFill="1" applyBorder="1"/>
    <xf numFmtId="0" fontId="0" fillId="8" borderId="0" xfId="0" applyFill="1"/>
    <xf numFmtId="165" fontId="0" fillId="0" borderId="5" xfId="0" applyNumberFormat="1" applyBorder="1" applyAlignment="1">
      <alignment horizontal="center"/>
    </xf>
    <xf numFmtId="20" fontId="0" fillId="0" borderId="0" xfId="0" applyNumberFormat="1"/>
    <xf numFmtId="46" fontId="0" fillId="0" borderId="0" xfId="0" applyNumberFormat="1"/>
    <xf numFmtId="0" fontId="4" fillId="0" borderId="0" xfId="2"/>
    <xf numFmtId="164" fontId="0" fillId="6" borderId="14" xfId="0" applyNumberFormat="1" applyFill="1" applyBorder="1" applyAlignment="1">
      <alignment horizontal="center" vertical="center"/>
    </xf>
    <xf numFmtId="0" fontId="1" fillId="0" borderId="0" xfId="0" applyFont="1"/>
    <xf numFmtId="0" fontId="1" fillId="9" borderId="1" xfId="0" applyFont="1" applyFill="1" applyBorder="1" applyAlignment="1">
      <alignment horizontal="center"/>
    </xf>
    <xf numFmtId="0" fontId="0" fillId="9" borderId="5" xfId="0" applyFill="1" applyBorder="1"/>
    <xf numFmtId="0" fontId="1" fillId="9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4" xfId="0" applyBorder="1"/>
    <xf numFmtId="0" fontId="0" fillId="6" borderId="14" xfId="0" applyFill="1" applyBorder="1"/>
    <xf numFmtId="0" fontId="0" fillId="6" borderId="34" xfId="0" applyFill="1" applyBorder="1"/>
    <xf numFmtId="0" fontId="0" fillId="11" borderId="25" xfId="0" applyFill="1" applyBorder="1" applyAlignment="1">
      <alignment vertical="center"/>
    </xf>
    <xf numFmtId="0" fontId="0" fillId="11" borderId="27" xfId="0" applyFill="1" applyBorder="1" applyAlignment="1">
      <alignment vertical="center"/>
    </xf>
    <xf numFmtId="0" fontId="0" fillId="11" borderId="23" xfId="0" applyFill="1" applyBorder="1" applyAlignment="1">
      <alignment vertical="center" wrapText="1"/>
    </xf>
    <xf numFmtId="0" fontId="0" fillId="5" borderId="13" xfId="0" applyFill="1" applyBorder="1"/>
    <xf numFmtId="0" fontId="0" fillId="5" borderId="17" xfId="0" applyFill="1" applyBorder="1"/>
    <xf numFmtId="0" fontId="0" fillId="4" borderId="0" xfId="0" applyFill="1"/>
    <xf numFmtId="0" fontId="0" fillId="4" borderId="20" xfId="0" applyFill="1" applyBorder="1"/>
    <xf numFmtId="0" fontId="0" fillId="6" borderId="0" xfId="0" applyFill="1"/>
    <xf numFmtId="0" fontId="0" fillId="7" borderId="0" xfId="0" applyFill="1"/>
    <xf numFmtId="0" fontId="0" fillId="11" borderId="0" xfId="0" applyFill="1" applyAlignment="1">
      <alignment horizontal="left" vertical="center" textRotation="90"/>
    </xf>
    <xf numFmtId="0" fontId="0" fillId="11" borderId="37" xfId="0" applyFill="1" applyBorder="1" applyAlignment="1">
      <alignment horizontal="left" vertical="center" textRotation="90"/>
    </xf>
    <xf numFmtId="0" fontId="0" fillId="6" borderId="17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5" fillId="10" borderId="0" xfId="0" applyFont="1" applyFill="1"/>
    <xf numFmtId="0" fontId="0" fillId="6" borderId="19" xfId="0" applyFill="1" applyBorder="1" applyAlignment="1">
      <alignment horizontal="right" vertical="center"/>
    </xf>
    <xf numFmtId="0" fontId="5" fillId="11" borderId="37" xfId="0" applyFont="1" applyFill="1" applyBorder="1" applyAlignment="1">
      <alignment horizontal="left" vertical="center"/>
    </xf>
    <xf numFmtId="0" fontId="5" fillId="11" borderId="0" xfId="0" applyFont="1" applyFill="1" applyAlignment="1">
      <alignment horizontal="left" vertical="center"/>
    </xf>
    <xf numFmtId="0" fontId="0" fillId="11" borderId="36" xfId="0" applyFill="1" applyBorder="1" applyAlignment="1">
      <alignment vertical="center" wrapText="1"/>
    </xf>
    <xf numFmtId="0" fontId="1" fillId="11" borderId="0" xfId="0" applyFont="1" applyFill="1" applyAlignment="1">
      <alignment horizontal="left" vertical="center"/>
    </xf>
    <xf numFmtId="0" fontId="0" fillId="8" borderId="15" xfId="0" applyFill="1" applyBorder="1"/>
    <xf numFmtId="0" fontId="0" fillId="8" borderId="19" xfId="0" applyFill="1" applyBorder="1"/>
    <xf numFmtId="164" fontId="0" fillId="8" borderId="0" xfId="0" applyNumberFormat="1" applyFill="1"/>
    <xf numFmtId="164" fontId="0" fillId="8" borderId="20" xfId="0" applyNumberFormat="1" applyFill="1" applyBorder="1"/>
    <xf numFmtId="0" fontId="1" fillId="11" borderId="36" xfId="0" applyFont="1" applyFill="1" applyBorder="1" applyAlignment="1">
      <alignment vertical="center" wrapText="1"/>
    </xf>
    <xf numFmtId="0" fontId="0" fillId="8" borderId="0" xfId="0" applyFill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horizontal="right"/>
    </xf>
    <xf numFmtId="0" fontId="6" fillId="0" borderId="0" xfId="0" applyFont="1"/>
    <xf numFmtId="0" fontId="0" fillId="6" borderId="28" xfId="0" applyFill="1" applyBorder="1"/>
    <xf numFmtId="0" fontId="0" fillId="6" borderId="29" xfId="0" applyFill="1" applyBorder="1"/>
    <xf numFmtId="164" fontId="0" fillId="6" borderId="29" xfId="0" applyNumberFormat="1" applyFill="1" applyBorder="1" applyAlignment="1">
      <alignment horizontal="center" vertical="center"/>
    </xf>
    <xf numFmtId="0" fontId="0" fillId="6" borderId="30" xfId="0" applyFill="1" applyBorder="1"/>
    <xf numFmtId="0" fontId="0" fillId="6" borderId="33" xfId="0" applyFill="1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6" borderId="39" xfId="0" applyFill="1" applyBorder="1" applyAlignment="1">
      <alignment horizontal="right" vertical="center"/>
    </xf>
    <xf numFmtId="0" fontId="0" fillId="11" borderId="23" xfId="0" applyFill="1" applyBorder="1" applyAlignment="1">
      <alignment vertical="center"/>
    </xf>
    <xf numFmtId="0" fontId="0" fillId="8" borderId="0" xfId="0" applyFill="1" applyAlignment="1">
      <alignment horizontal="right"/>
    </xf>
    <xf numFmtId="0" fontId="10" fillId="0" borderId="0" xfId="0" applyFont="1" applyAlignment="1">
      <alignment horizontal="right"/>
    </xf>
    <xf numFmtId="20" fontId="4" fillId="8" borderId="0" xfId="2" applyNumberFormat="1" applyFill="1"/>
    <xf numFmtId="0" fontId="4" fillId="0" borderId="0" xfId="2" quotePrefix="1"/>
    <xf numFmtId="0" fontId="4" fillId="8" borderId="0" xfId="2" quotePrefix="1" applyFill="1"/>
    <xf numFmtId="20" fontId="4" fillId="0" borderId="0" xfId="2" quotePrefix="1" applyNumberFormat="1"/>
    <xf numFmtId="0" fontId="0" fillId="0" borderId="10" xfId="0" applyBorder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0" fillId="10" borderId="0" xfId="0" applyFill="1" applyAlignment="1">
      <alignment horizontal="right" vertical="center"/>
    </xf>
    <xf numFmtId="0" fontId="0" fillId="10" borderId="0" xfId="0" applyFill="1"/>
    <xf numFmtId="0" fontId="6" fillId="0" borderId="5" xfId="0" applyFont="1" applyBorder="1"/>
    <xf numFmtId="0" fontId="11" fillId="12" borderId="1" xfId="0" applyFont="1" applyFill="1" applyBorder="1"/>
    <xf numFmtId="0" fontId="0" fillId="0" borderId="5" xfId="0" applyBorder="1" applyAlignment="1">
      <alignment horizontal="right"/>
    </xf>
    <xf numFmtId="0" fontId="12" fillId="12" borderId="5" xfId="0" applyFont="1" applyFill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13" fillId="0" borderId="0" xfId="0" applyFont="1"/>
    <xf numFmtId="0" fontId="0" fillId="9" borderId="5" xfId="0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1" fillId="1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5" borderId="9" xfId="0" applyFont="1" applyFill="1" applyBorder="1" applyAlignment="1">
      <alignment horizontal="right" vertical="center" textRotation="90"/>
    </xf>
    <xf numFmtId="0" fontId="1" fillId="5" borderId="0" xfId="0" applyFont="1" applyFill="1" applyAlignment="1">
      <alignment horizontal="right" vertical="center" textRotation="90"/>
    </xf>
    <xf numFmtId="0" fontId="1" fillId="5" borderId="12" xfId="0" applyFont="1" applyFill="1" applyBorder="1" applyAlignment="1">
      <alignment horizontal="right" vertical="center" textRotation="90"/>
    </xf>
    <xf numFmtId="0" fontId="0" fillId="6" borderId="16" xfId="0" applyFill="1" applyBorder="1" applyAlignment="1">
      <alignment horizontal="center" vertical="center" textRotation="90"/>
    </xf>
    <xf numFmtId="0" fontId="0" fillId="6" borderId="32" xfId="0" applyFill="1" applyBorder="1" applyAlignment="1">
      <alignment horizontal="center" vertical="center" textRotation="90"/>
    </xf>
    <xf numFmtId="0" fontId="0" fillId="4" borderId="14" xfId="0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left" vertical="center" textRotation="90"/>
    </xf>
    <xf numFmtId="0" fontId="1" fillId="11" borderId="24" xfId="0" applyFont="1" applyFill="1" applyBorder="1" applyAlignment="1">
      <alignment horizontal="left" vertical="center" textRotation="90"/>
    </xf>
    <xf numFmtId="0" fontId="1" fillId="11" borderId="26" xfId="0" applyFont="1" applyFill="1" applyBorder="1" applyAlignment="1">
      <alignment horizontal="left" vertical="center" textRotation="90"/>
    </xf>
    <xf numFmtId="0" fontId="0" fillId="4" borderId="0" xfId="0" applyFill="1" applyAlignment="1">
      <alignment horizontal="center" vertical="center" textRotation="90"/>
    </xf>
    <xf numFmtId="0" fontId="0" fillId="4" borderId="18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31" xfId="0" applyFill="1" applyBorder="1" applyAlignment="1">
      <alignment horizontal="center" vertical="center" textRotation="90"/>
    </xf>
    <xf numFmtId="0" fontId="0" fillId="6" borderId="31" xfId="0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 textRotation="90" wrapText="1"/>
    </xf>
    <xf numFmtId="0" fontId="1" fillId="11" borderId="24" xfId="0" applyFont="1" applyFill="1" applyBorder="1" applyAlignment="1">
      <alignment horizontal="center" vertical="center" textRotation="90" wrapText="1"/>
    </xf>
    <xf numFmtId="0" fontId="1" fillId="11" borderId="26" xfId="0" applyFont="1" applyFill="1" applyBorder="1" applyAlignment="1">
      <alignment horizontal="center" vertical="center" textRotation="90" wrapText="1"/>
    </xf>
    <xf numFmtId="0" fontId="0" fillId="10" borderId="40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3"/>
    <xf numFmtId="0" fontId="5" fillId="0" borderId="0" xfId="4"/>
    <xf numFmtId="0" fontId="0" fillId="0" borderId="0" xfId="0" applyAlignment="1">
      <alignment horizontal="left" indent="1"/>
    </xf>
    <xf numFmtId="0" fontId="14" fillId="0" borderId="0" xfId="5" applyAlignment="1">
      <alignment horizontal="left" indent="1"/>
    </xf>
    <xf numFmtId="0" fontId="14" fillId="0" borderId="0" xfId="5"/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5" fillId="0" borderId="0" xfId="4" applyAlignment="1">
      <alignment horizontal="left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2"/>
    </xf>
    <xf numFmtId="0" fontId="14" fillId="0" borderId="0" xfId="5" applyAlignment="1">
      <alignment horizontal="left" indent="2"/>
    </xf>
    <xf numFmtId="0" fontId="15" fillId="0" borderId="0" xfId="0" applyFont="1" applyAlignment="1">
      <alignment horizontal="left" indent="4"/>
    </xf>
    <xf numFmtId="0" fontId="1" fillId="0" borderId="0" xfId="3" applyAlignment="1">
      <alignment horizontal="left"/>
    </xf>
    <xf numFmtId="0" fontId="5" fillId="0" borderId="0" xfId="4" applyAlignment="1">
      <alignment horizontal="left" indent="1"/>
    </xf>
  </cellXfs>
  <cellStyles count="6">
    <cellStyle name="Check Cell" xfId="1" builtinId="23"/>
    <cellStyle name="Hyperlink" xfId="2" builtinId="8"/>
    <cellStyle name="Normal" xfId="0" builtinId="0"/>
    <cellStyle name="RowLevel_1" xfId="3" builtinId="1" iLevel="0"/>
    <cellStyle name="RowLevel_2" xfId="4" builtinId="1" iLevel="1"/>
    <cellStyle name="RowLevel_3" xfId="5" builtinId="1" iLevel="2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_Work\Bentley%20Software\Sheet%20Size%20Settings%20Example%20Bentley.xlsx" TargetMode="External"/><Relationship Id="rId1" Type="http://schemas.openxmlformats.org/officeDocument/2006/relationships/externalLinkPath" Target="/_Work/Bentley%20Software/Sheet%20Size%20Settings%20Example%20Bentle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_Work\_Zen\RCT\sheet\RCT-Sheet%20Size%20Settings.xlsx" TargetMode="External"/><Relationship Id="rId1" Type="http://schemas.openxmlformats.org/officeDocument/2006/relationships/externalLinkPath" Target="/_Work/_Zen/RCT/sheet/RCT-Sheet%20Size%20Sett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deo-index"/>
      <sheetName val="Plan 1 - Dim"/>
      <sheetName val="Plan 2 - Dim"/>
      <sheetName val="Plan 3 - Dim"/>
      <sheetName val="Plan 1"/>
      <sheetName val="Plan 2"/>
      <sheetName val="Plan 3"/>
      <sheetName val="PlanProfile - Plan"/>
      <sheetName val="PlanProfile - Profile"/>
      <sheetName val="Profile 1 - Dim"/>
      <sheetName val="Profile 1"/>
      <sheetName val="Profile 2 - Dim"/>
      <sheetName val="Profile 2"/>
      <sheetName val="Cross Section"/>
      <sheetName val="Schematic"/>
      <sheetName val="Title"/>
      <sheetName val="Details"/>
      <sheetName val="Total Sheet List"/>
      <sheetName val="Sheet2"/>
    </sheetNames>
    <sheetDataSet>
      <sheetData sheetId="0"/>
      <sheetData sheetId="1">
        <row r="20">
          <cell r="C20">
            <v>34</v>
          </cell>
        </row>
        <row r="21">
          <cell r="C21">
            <v>22</v>
          </cell>
        </row>
        <row r="36">
          <cell r="C36">
            <v>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eds"/>
      <sheetName val="Instructions"/>
      <sheetName val="Borders"/>
      <sheetName val="Dimen - Plan ANSI"/>
      <sheetName val="Dimen - Plan Stack"/>
      <sheetName val="Plan 1"/>
      <sheetName val="Profile 1"/>
      <sheetName val="Cross Section"/>
      <sheetName val="Notes"/>
      <sheetName val="xPlan 2"/>
      <sheetName val="Total Sheet List"/>
    </sheetNames>
    <sheetDataSet>
      <sheetData sheetId="0"/>
      <sheetData sheetId="1"/>
      <sheetData sheetId="2"/>
      <sheetData sheetId="3">
        <row r="18">
          <cell r="C18">
            <v>34</v>
          </cell>
          <cell r="F18" t="str">
            <v>Sheet Size</v>
          </cell>
        </row>
        <row r="19">
          <cell r="C19">
            <v>22</v>
          </cell>
          <cell r="F19" t="str">
            <v>22x34</v>
          </cell>
        </row>
        <row r="20">
          <cell r="F20" t="str">
            <v>11x17</v>
          </cell>
          <cell r="G20">
            <v>0.5</v>
          </cell>
        </row>
        <row r="28">
          <cell r="F28">
            <v>1</v>
          </cell>
        </row>
        <row r="29">
          <cell r="F29">
            <v>2</v>
          </cell>
        </row>
        <row r="30">
          <cell r="F30">
            <v>4</v>
          </cell>
        </row>
        <row r="31">
          <cell r="F31">
            <v>5</v>
          </cell>
        </row>
        <row r="32">
          <cell r="F32">
            <v>10</v>
          </cell>
        </row>
        <row r="33">
          <cell r="F33">
            <v>20</v>
          </cell>
        </row>
        <row r="34">
          <cell r="F34">
            <v>30</v>
          </cell>
        </row>
        <row r="35">
          <cell r="F35">
            <v>40</v>
          </cell>
        </row>
        <row r="36">
          <cell r="C36">
            <v>29.5</v>
          </cell>
          <cell r="F36">
            <v>50</v>
          </cell>
        </row>
        <row r="37">
          <cell r="C37">
            <v>17</v>
          </cell>
          <cell r="F37">
            <v>100</v>
          </cell>
        </row>
        <row r="38">
          <cell r="F38">
            <v>200</v>
          </cell>
        </row>
      </sheetData>
      <sheetData sheetId="4">
        <row r="39">
          <cell r="C39">
            <v>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2358C-8E1A-4808-B119-B70A375BEA6D}">
  <sheetPr>
    <outlinePr applyStyles="1" summaryBelow="0" summaryRight="0"/>
  </sheetPr>
  <dimension ref="A1:C70"/>
  <sheetViews>
    <sheetView zoomScale="90" zoomScaleNormal="90" workbookViewId="0">
      <selection activeCell="C46" sqref="C46"/>
    </sheetView>
  </sheetViews>
  <sheetFormatPr defaultRowHeight="14.25" outlineLevelRow="3" x14ac:dyDescent="0.45"/>
  <cols>
    <col min="1" max="1" width="56.9296875" customWidth="1"/>
    <col min="2" max="2" width="16.33203125" bestFit="1" customWidth="1"/>
    <col min="3" max="3" width="124.3984375" bestFit="1" customWidth="1"/>
  </cols>
  <sheetData>
    <row r="1" spans="1:3" s="131" customFormat="1" x14ac:dyDescent="0.45">
      <c r="A1" s="22" t="s">
        <v>257</v>
      </c>
      <c r="C1" s="131" t="s">
        <v>258</v>
      </c>
    </row>
    <row r="2" spans="1:3" s="132" customFormat="1" outlineLevel="1" x14ac:dyDescent="0.45">
      <c r="A2" s="132" t="s">
        <v>259</v>
      </c>
    </row>
    <row r="3" spans="1:3" outlineLevel="2" x14ac:dyDescent="0.45">
      <c r="A3" s="133" t="s">
        <v>260</v>
      </c>
      <c r="B3" t="s">
        <v>261</v>
      </c>
      <c r="C3" t="s">
        <v>262</v>
      </c>
    </row>
    <row r="4" spans="1:3" outlineLevel="2" x14ac:dyDescent="0.45">
      <c r="A4" s="133" t="s">
        <v>263</v>
      </c>
    </row>
    <row r="5" spans="1:3" s="135" customFormat="1" outlineLevel="2" x14ac:dyDescent="0.45">
      <c r="A5" s="134" t="s">
        <v>264</v>
      </c>
      <c r="C5" t="s">
        <v>265</v>
      </c>
    </row>
    <row r="6" spans="1:3" outlineLevel="3" x14ac:dyDescent="0.45">
      <c r="A6" s="136" t="s">
        <v>266</v>
      </c>
    </row>
    <row r="7" spans="1:3" outlineLevel="3" x14ac:dyDescent="0.45">
      <c r="A7" s="137" t="s">
        <v>267</v>
      </c>
    </row>
    <row r="8" spans="1:3" outlineLevel="3" x14ac:dyDescent="0.45">
      <c r="A8" s="137" t="s">
        <v>268</v>
      </c>
    </row>
    <row r="9" spans="1:3" outlineLevel="3" x14ac:dyDescent="0.45">
      <c r="A9" s="137" t="s">
        <v>269</v>
      </c>
    </row>
    <row r="10" spans="1:3" s="132" customFormat="1" outlineLevel="1" x14ac:dyDescent="0.45">
      <c r="A10" s="138" t="s">
        <v>270</v>
      </c>
      <c r="C10" s="132" t="s">
        <v>271</v>
      </c>
    </row>
    <row r="11" spans="1:3" outlineLevel="2" x14ac:dyDescent="0.45">
      <c r="A11" s="137" t="s">
        <v>272</v>
      </c>
    </row>
    <row r="12" spans="1:3" outlineLevel="2" x14ac:dyDescent="0.45">
      <c r="A12" s="139" t="s">
        <v>273</v>
      </c>
    </row>
    <row r="13" spans="1:3" outlineLevel="2" x14ac:dyDescent="0.45">
      <c r="A13" s="137" t="s">
        <v>274</v>
      </c>
    </row>
    <row r="14" spans="1:3" outlineLevel="2" x14ac:dyDescent="0.45">
      <c r="A14" s="137" t="s">
        <v>275</v>
      </c>
    </row>
    <row r="15" spans="1:3" s="132" customFormat="1" outlineLevel="1" x14ac:dyDescent="0.45">
      <c r="A15" s="138" t="s">
        <v>276</v>
      </c>
    </row>
    <row r="16" spans="1:3" outlineLevel="2" x14ac:dyDescent="0.45">
      <c r="A16" s="133" t="s">
        <v>40</v>
      </c>
    </row>
    <row r="17" spans="1:3" outlineLevel="2" x14ac:dyDescent="0.45">
      <c r="A17" s="133" t="s">
        <v>89</v>
      </c>
    </row>
    <row r="18" spans="1:3" outlineLevel="2" x14ac:dyDescent="0.45">
      <c r="A18" s="133" t="s">
        <v>114</v>
      </c>
    </row>
    <row r="19" spans="1:3" s="135" customFormat="1" outlineLevel="2" x14ac:dyDescent="0.45">
      <c r="A19" s="134" t="s">
        <v>277</v>
      </c>
    </row>
    <row r="20" spans="1:3" outlineLevel="3" x14ac:dyDescent="0.45">
      <c r="A20" s="140" t="s">
        <v>278</v>
      </c>
      <c r="C20" t="s">
        <v>279</v>
      </c>
    </row>
    <row r="21" spans="1:3" outlineLevel="3" x14ac:dyDescent="0.45">
      <c r="A21" s="140" t="s">
        <v>280</v>
      </c>
    </row>
    <row r="22" spans="1:3" outlineLevel="3" x14ac:dyDescent="0.45">
      <c r="A22" s="140" t="s">
        <v>281</v>
      </c>
    </row>
    <row r="23" spans="1:3" outlineLevel="3" x14ac:dyDescent="0.45">
      <c r="A23" s="140" t="s">
        <v>282</v>
      </c>
    </row>
    <row r="24" spans="1:3" outlineLevel="1" x14ac:dyDescent="0.45"/>
    <row r="25" spans="1:3" s="132" customFormat="1" outlineLevel="1" x14ac:dyDescent="0.45">
      <c r="A25" s="138" t="s">
        <v>283</v>
      </c>
    </row>
    <row r="26" spans="1:3" outlineLevel="2" x14ac:dyDescent="0.45">
      <c r="A26" s="140" t="s">
        <v>40</v>
      </c>
    </row>
    <row r="27" spans="1:3" s="135" customFormat="1" outlineLevel="2" x14ac:dyDescent="0.45">
      <c r="A27" s="141" t="s">
        <v>89</v>
      </c>
    </row>
    <row r="28" spans="1:3" outlineLevel="3" x14ac:dyDescent="0.45">
      <c r="A28" s="136" t="s">
        <v>284</v>
      </c>
    </row>
    <row r="29" spans="1:3" outlineLevel="3" x14ac:dyDescent="0.45">
      <c r="A29" s="136" t="s">
        <v>285</v>
      </c>
      <c r="C29" t="s">
        <v>286</v>
      </c>
    </row>
    <row r="30" spans="1:3" outlineLevel="3" x14ac:dyDescent="0.45">
      <c r="A30" s="136" t="s">
        <v>287</v>
      </c>
      <c r="C30" t="s">
        <v>288</v>
      </c>
    </row>
    <row r="31" spans="1:3" s="135" customFormat="1" outlineLevel="2" x14ac:dyDescent="0.45">
      <c r="A31" s="141" t="s">
        <v>211</v>
      </c>
    </row>
    <row r="32" spans="1:3" outlineLevel="3" x14ac:dyDescent="0.45">
      <c r="A32" s="136" t="s">
        <v>284</v>
      </c>
    </row>
    <row r="33" spans="1:3" outlineLevel="3" x14ac:dyDescent="0.45">
      <c r="A33" s="136" t="s">
        <v>285</v>
      </c>
      <c r="C33" t="s">
        <v>286</v>
      </c>
    </row>
    <row r="34" spans="1:3" outlineLevel="3" x14ac:dyDescent="0.45">
      <c r="A34" s="136" t="s">
        <v>287</v>
      </c>
      <c r="C34" t="s">
        <v>288</v>
      </c>
    </row>
    <row r="35" spans="1:3" outlineLevel="1" x14ac:dyDescent="0.45"/>
    <row r="36" spans="1:3" s="132" customFormat="1" outlineLevel="1" x14ac:dyDescent="0.45">
      <c r="A36" s="138" t="s">
        <v>289</v>
      </c>
    </row>
    <row r="37" spans="1:3" outlineLevel="2" x14ac:dyDescent="0.45">
      <c r="A37" s="140" t="s">
        <v>290</v>
      </c>
      <c r="C37" t="s">
        <v>291</v>
      </c>
    </row>
    <row r="38" spans="1:3" outlineLevel="2" x14ac:dyDescent="0.45">
      <c r="A38" s="136" t="s">
        <v>292</v>
      </c>
    </row>
    <row r="39" spans="1:3" outlineLevel="2" x14ac:dyDescent="0.45">
      <c r="A39" s="137" t="s">
        <v>293</v>
      </c>
    </row>
    <row r="40" spans="1:3" outlineLevel="2" x14ac:dyDescent="0.45">
      <c r="A40" s="137" t="s">
        <v>294</v>
      </c>
    </row>
    <row r="41" spans="1:3" outlineLevel="2" x14ac:dyDescent="0.45">
      <c r="A41" s="137" t="s">
        <v>295</v>
      </c>
    </row>
    <row r="42" spans="1:3" outlineLevel="2" x14ac:dyDescent="0.45">
      <c r="A42" s="137" t="s">
        <v>296</v>
      </c>
    </row>
    <row r="43" spans="1:3" outlineLevel="2" x14ac:dyDescent="0.45">
      <c r="A43" s="142" t="s">
        <v>297</v>
      </c>
      <c r="C43" t="s">
        <v>291</v>
      </c>
    </row>
    <row r="44" spans="1:3" outlineLevel="1" x14ac:dyDescent="0.45"/>
    <row r="45" spans="1:3" s="132" customFormat="1" outlineLevel="1" x14ac:dyDescent="0.45">
      <c r="A45" s="138" t="s">
        <v>298</v>
      </c>
    </row>
    <row r="46" spans="1:3" outlineLevel="2" x14ac:dyDescent="0.45">
      <c r="A46" s="140" t="s">
        <v>299</v>
      </c>
      <c r="C46" t="s">
        <v>300</v>
      </c>
    </row>
    <row r="47" spans="1:3" outlineLevel="2" x14ac:dyDescent="0.45">
      <c r="A47" s="136" t="s">
        <v>292</v>
      </c>
      <c r="C47" t="s">
        <v>301</v>
      </c>
    </row>
    <row r="48" spans="1:3" outlineLevel="2" x14ac:dyDescent="0.45">
      <c r="A48" s="137" t="s">
        <v>293</v>
      </c>
    </row>
    <row r="49" spans="1:1" outlineLevel="2" x14ac:dyDescent="0.45">
      <c r="A49" s="137" t="s">
        <v>294</v>
      </c>
    </row>
    <row r="50" spans="1:1" outlineLevel="2" x14ac:dyDescent="0.45">
      <c r="A50" s="137" t="s">
        <v>295</v>
      </c>
    </row>
    <row r="51" spans="1:1" outlineLevel="2" x14ac:dyDescent="0.45">
      <c r="A51" s="137" t="s">
        <v>296</v>
      </c>
    </row>
    <row r="52" spans="1:1" outlineLevel="2" x14ac:dyDescent="0.45">
      <c r="A52" s="142" t="s">
        <v>297</v>
      </c>
    </row>
    <row r="55" spans="1:1" x14ac:dyDescent="0.45">
      <c r="A55" s="82" t="s">
        <v>302</v>
      </c>
    </row>
    <row r="56" spans="1:1" s="131" customFormat="1" x14ac:dyDescent="0.45">
      <c r="A56" s="131" t="s">
        <v>303</v>
      </c>
    </row>
    <row r="57" spans="1:1" s="132" customFormat="1" outlineLevel="1" x14ac:dyDescent="0.45">
      <c r="A57" s="132" t="s">
        <v>304</v>
      </c>
    </row>
    <row r="58" spans="1:1" s="140" customFormat="1" outlineLevel="2" x14ac:dyDescent="0.45">
      <c r="A58" s="140" t="s">
        <v>305</v>
      </c>
    </row>
    <row r="59" spans="1:1" s="132" customFormat="1" outlineLevel="1" x14ac:dyDescent="0.45">
      <c r="A59" s="132" t="s">
        <v>306</v>
      </c>
    </row>
    <row r="60" spans="1:1" outlineLevel="2" x14ac:dyDescent="0.45">
      <c r="A60" s="140" t="s">
        <v>307</v>
      </c>
    </row>
    <row r="61" spans="1:1" s="132" customFormat="1" outlineLevel="1" x14ac:dyDescent="0.45">
      <c r="A61" s="132" t="s">
        <v>308</v>
      </c>
    </row>
    <row r="62" spans="1:1" outlineLevel="2" x14ac:dyDescent="0.45">
      <c r="A62" s="140" t="s">
        <v>309</v>
      </c>
    </row>
    <row r="63" spans="1:1" outlineLevel="2" x14ac:dyDescent="0.45">
      <c r="A63" t="s">
        <v>310</v>
      </c>
    </row>
    <row r="64" spans="1:1" s="131" customFormat="1" x14ac:dyDescent="0.45">
      <c r="A64" s="143" t="s">
        <v>311</v>
      </c>
    </row>
    <row r="65" spans="1:1" s="133" customFormat="1" outlineLevel="1" x14ac:dyDescent="0.45">
      <c r="A65" s="133" t="s">
        <v>312</v>
      </c>
    </row>
    <row r="66" spans="1:1" s="144" customFormat="1" outlineLevel="1" x14ac:dyDescent="0.45">
      <c r="A66" s="144" t="s">
        <v>313</v>
      </c>
    </row>
    <row r="67" spans="1:1" s="133" customFormat="1" outlineLevel="2" x14ac:dyDescent="0.45">
      <c r="A67" s="140" t="s">
        <v>314</v>
      </c>
    </row>
    <row r="68" spans="1:1" s="133" customFormat="1" outlineLevel="2" x14ac:dyDescent="0.45">
      <c r="A68" s="140" t="s">
        <v>315</v>
      </c>
    </row>
    <row r="69" spans="1:1" x14ac:dyDescent="0.45">
      <c r="A69" s="131" t="s">
        <v>316</v>
      </c>
    </row>
    <row r="70" spans="1:1" x14ac:dyDescent="0.45">
      <c r="A70" t="s">
        <v>317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B3485-32BC-44F7-9CBF-B64271FCB137}">
  <dimension ref="A1:D13"/>
  <sheetViews>
    <sheetView workbookViewId="0">
      <selection activeCell="A3" sqref="A3:XFD9"/>
    </sheetView>
  </sheetViews>
  <sheetFormatPr defaultRowHeight="14.25" x14ac:dyDescent="0.45"/>
  <cols>
    <col min="1" max="1" width="18.6640625" bestFit="1" customWidth="1"/>
    <col min="2" max="2" width="18.46484375" bestFit="1" customWidth="1"/>
    <col min="3" max="3" width="27.6640625" customWidth="1"/>
  </cols>
  <sheetData>
    <row r="1" spans="1:4" ht="15" thickTop="1" thickBot="1" x14ac:dyDescent="0.5">
      <c r="A1" s="9" t="s">
        <v>113</v>
      </c>
      <c r="B1" s="9" t="s">
        <v>118</v>
      </c>
      <c r="C1" s="11" t="s">
        <v>119</v>
      </c>
    </row>
    <row r="2" spans="1:4" ht="14.65" thickTop="1" x14ac:dyDescent="0.45">
      <c r="A2" t="s">
        <v>114</v>
      </c>
      <c r="B2" s="10" t="e">
        <f>COUNTIF(#REF!,"XS*")</f>
        <v>#REF!</v>
      </c>
      <c r="C2" s="124" t="e">
        <f>SUM(B2:B12)</f>
        <v>#REF!</v>
      </c>
      <c r="D2">
        <v>3</v>
      </c>
    </row>
    <row r="3" spans="1:4" x14ac:dyDescent="0.45">
      <c r="A3" t="s">
        <v>117</v>
      </c>
      <c r="B3" s="10" t="e">
        <f>COUNTIF(#REF!,"Detail*")</f>
        <v>#REF!</v>
      </c>
      <c r="C3" s="125"/>
      <c r="D3">
        <v>1</v>
      </c>
    </row>
    <row r="4" spans="1:4" x14ac:dyDescent="0.45">
      <c r="A4" t="s">
        <v>2</v>
      </c>
      <c r="B4" s="10">
        <f>COUNTIF(Plan!A27:A118,"Plan 1*")</f>
        <v>0</v>
      </c>
      <c r="C4" s="125"/>
      <c r="D4">
        <v>1</v>
      </c>
    </row>
    <row r="5" spans="1:4" x14ac:dyDescent="0.45">
      <c r="A5" t="s">
        <v>70</v>
      </c>
      <c r="B5" s="10">
        <f>COUNTIF('xPlan 2'!A3:A100,"Plan 2*")</f>
        <v>7</v>
      </c>
      <c r="C5" s="125"/>
      <c r="D5">
        <v>1</v>
      </c>
    </row>
    <row r="6" spans="1:4" x14ac:dyDescent="0.45">
      <c r="A6" t="s">
        <v>71</v>
      </c>
      <c r="B6" s="10" t="e">
        <f>COUNTIF(#REF!,"Plan 3*")</f>
        <v>#REF!</v>
      </c>
      <c r="C6" s="125"/>
      <c r="D6">
        <v>1</v>
      </c>
    </row>
    <row r="7" spans="1:4" x14ac:dyDescent="0.45">
      <c r="A7" t="s">
        <v>120</v>
      </c>
      <c r="B7" s="10" t="e">
        <f>COUNTIF(#REF!,"PlanProfile*")</f>
        <v>#REF!</v>
      </c>
      <c r="C7" s="125"/>
      <c r="D7">
        <v>1</v>
      </c>
    </row>
    <row r="8" spans="1:4" x14ac:dyDescent="0.45">
      <c r="A8" t="s">
        <v>121</v>
      </c>
      <c r="B8" s="10" t="e">
        <f>COUNTIF(#REF!,"PlanProfile*")</f>
        <v>#REF!</v>
      </c>
      <c r="C8" s="125"/>
      <c r="D8">
        <v>2</v>
      </c>
    </row>
    <row r="9" spans="1:4" x14ac:dyDescent="0.45">
      <c r="A9" t="s">
        <v>93</v>
      </c>
      <c r="B9" s="10" t="e">
        <f>COUNTIF(#REF!,"Profile 1*")</f>
        <v>#REF!</v>
      </c>
      <c r="C9" s="125"/>
      <c r="D9">
        <v>2</v>
      </c>
    </row>
    <row r="10" spans="1:4" x14ac:dyDescent="0.45">
      <c r="A10" t="s">
        <v>94</v>
      </c>
      <c r="B10" s="10" t="e">
        <f>COUNTIF(#REF!,"Profile 2*")</f>
        <v>#REF!</v>
      </c>
      <c r="C10" s="125"/>
      <c r="D10">
        <v>2</v>
      </c>
    </row>
    <row r="11" spans="1:4" x14ac:dyDescent="0.45">
      <c r="A11" t="s">
        <v>115</v>
      </c>
      <c r="B11" s="10" t="e">
        <f>COUNTIF(#REF!,"Schematic*")</f>
        <v>#REF!</v>
      </c>
      <c r="C11" s="125"/>
      <c r="D11">
        <v>6</v>
      </c>
    </row>
    <row r="12" spans="1:4" x14ac:dyDescent="0.45">
      <c r="A12" t="s">
        <v>116</v>
      </c>
      <c r="B12" s="10" t="e">
        <f>COUNTIF(#REF!,"Title*")</f>
        <v>#REF!</v>
      </c>
      <c r="C12" s="125"/>
      <c r="D12">
        <v>1</v>
      </c>
    </row>
    <row r="13" spans="1:4" x14ac:dyDescent="0.45">
      <c r="D13">
        <f>SUM(D2:D12)</f>
        <v>21</v>
      </c>
    </row>
  </sheetData>
  <sortState xmlns:xlrd2="http://schemas.microsoft.com/office/spreadsheetml/2017/richdata2" ref="A2:B12">
    <sortCondition ref="A1"/>
  </sortState>
  <mergeCells count="1">
    <mergeCell ref="C2:C1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2CE37-6EAB-4DB0-BAFA-04D36BF62CA9}">
  <dimension ref="A1:A35"/>
  <sheetViews>
    <sheetView tabSelected="1" workbookViewId="0">
      <selection activeCell="H25" sqref="H25"/>
    </sheetView>
  </sheetViews>
  <sheetFormatPr defaultRowHeight="14.25" x14ac:dyDescent="0.45"/>
  <sheetData>
    <row r="1" spans="1:1" x14ac:dyDescent="0.45">
      <c r="A1" s="22" t="s">
        <v>191</v>
      </c>
    </row>
    <row r="2" spans="1:1" x14ac:dyDescent="0.45">
      <c r="A2" t="s">
        <v>192</v>
      </c>
    </row>
    <row r="4" spans="1:1" x14ac:dyDescent="0.45">
      <c r="A4" s="26" t="s">
        <v>220</v>
      </c>
    </row>
    <row r="5" spans="1:1" x14ac:dyDescent="0.45">
      <c r="A5" t="s">
        <v>225</v>
      </c>
    </row>
    <row r="7" spans="1:1" x14ac:dyDescent="0.45">
      <c r="A7" s="75" t="s">
        <v>221</v>
      </c>
    </row>
    <row r="8" spans="1:1" x14ac:dyDescent="0.45">
      <c r="A8" t="s">
        <v>223</v>
      </c>
    </row>
    <row r="10" spans="1:1" x14ac:dyDescent="0.45">
      <c r="A10" s="75" t="s">
        <v>227</v>
      </c>
    </row>
    <row r="11" spans="1:1" x14ac:dyDescent="0.45">
      <c r="A11" t="s">
        <v>226</v>
      </c>
    </row>
    <row r="12" spans="1:1" x14ac:dyDescent="0.45">
      <c r="A12" s="24"/>
    </row>
    <row r="13" spans="1:1" x14ac:dyDescent="0.45">
      <c r="A13" s="77" t="s">
        <v>2</v>
      </c>
    </row>
    <row r="14" spans="1:1" x14ac:dyDescent="0.45">
      <c r="A14" t="s">
        <v>231</v>
      </c>
    </row>
    <row r="15" spans="1:1" x14ac:dyDescent="0.45">
      <c r="A15" t="s">
        <v>230</v>
      </c>
    </row>
    <row r="16" spans="1:1" x14ac:dyDescent="0.45">
      <c r="A16" t="s">
        <v>232</v>
      </c>
    </row>
    <row r="18" spans="1:1" x14ac:dyDescent="0.45">
      <c r="A18" s="24"/>
    </row>
    <row r="19" spans="1:1" x14ac:dyDescent="0.45">
      <c r="A19" s="76" t="s">
        <v>93</v>
      </c>
    </row>
    <row r="20" spans="1:1" x14ac:dyDescent="0.45">
      <c r="A20" t="s">
        <v>212</v>
      </c>
    </row>
    <row r="21" spans="1:1" x14ac:dyDescent="0.45">
      <c r="A21" s="24"/>
    </row>
    <row r="22" spans="1:1" x14ac:dyDescent="0.45">
      <c r="A22" s="74" t="s">
        <v>211</v>
      </c>
    </row>
    <row r="23" spans="1:1" x14ac:dyDescent="0.45">
      <c r="A23" t="s">
        <v>212</v>
      </c>
    </row>
    <row r="24" spans="1:1" x14ac:dyDescent="0.45">
      <c r="A24" s="24"/>
    </row>
    <row r="25" spans="1:1" x14ac:dyDescent="0.45">
      <c r="A25" s="24"/>
    </row>
    <row r="26" spans="1:1" x14ac:dyDescent="0.45">
      <c r="A26" s="24"/>
    </row>
    <row r="27" spans="1:1" x14ac:dyDescent="0.45">
      <c r="A27" s="25"/>
    </row>
    <row r="28" spans="1:1" x14ac:dyDescent="0.45">
      <c r="A28" s="25"/>
    </row>
    <row r="30" spans="1:1" x14ac:dyDescent="0.45">
      <c r="A30" s="25"/>
    </row>
    <row r="31" spans="1:1" x14ac:dyDescent="0.45">
      <c r="A31" s="25"/>
    </row>
    <row r="34" spans="1:1" x14ac:dyDescent="0.45">
      <c r="A34" s="25"/>
    </row>
    <row r="35" spans="1:1" x14ac:dyDescent="0.45">
      <c r="A35" s="25"/>
    </row>
  </sheetData>
  <hyperlinks>
    <hyperlink ref="A22" location="'Cross Section'!A1" display="Cross Sections" xr:uid="{003879AA-E5FB-47F6-A210-5B5894513EE8}"/>
    <hyperlink ref="A19" location="'Profile 1'!A1" display="Profile 1" xr:uid="{571C5CF7-67B2-4B4E-BF69-7B4FCA1A5F98}"/>
    <hyperlink ref="A4" location="Borders!A1" display="Borders" xr:uid="{5CD19DD7-9D2C-4652-9664-FE4F893B9209}"/>
    <hyperlink ref="A7" location="'Shape - Plan Full'!A1" display="'Shape - Plan Full'" xr:uid="{C6BC8CC2-CF29-4FB8-8E1B-0FEC6BE52A73}"/>
    <hyperlink ref="A10" location="'Shape - Plan Stack'!A1" display="'Shape - Plan Stack'!A1" xr:uid="{B08B48C6-20C3-4FC4-ADC6-B5B1A3B6F848}"/>
    <hyperlink ref="A13" location="'Plan 1'!A1" display="'Plan 1'!A1" xr:uid="{A39E4EA2-BB59-4EFE-86DF-557143EE027E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70BC-C266-4CA4-A2B6-3829F39E689F}">
  <dimension ref="A1:I8"/>
  <sheetViews>
    <sheetView workbookViewId="0">
      <selection activeCell="A2" sqref="A2"/>
    </sheetView>
  </sheetViews>
  <sheetFormatPr defaultRowHeight="14.25" x14ac:dyDescent="0.45"/>
  <cols>
    <col min="1" max="1" width="34.9296875" bestFit="1" customWidth="1"/>
    <col min="2" max="2" width="7.19921875" customWidth="1"/>
  </cols>
  <sheetData>
    <row r="1" spans="1:9" x14ac:dyDescent="0.45">
      <c r="A1" t="s">
        <v>218</v>
      </c>
    </row>
    <row r="2" spans="1:9" x14ac:dyDescent="0.45">
      <c r="A2" t="s">
        <v>208</v>
      </c>
      <c r="B2" t="s">
        <v>137</v>
      </c>
      <c r="C2" t="s">
        <v>217</v>
      </c>
    </row>
    <row r="3" spans="1:9" x14ac:dyDescent="0.45">
      <c r="C3" t="s">
        <v>210</v>
      </c>
    </row>
    <row r="4" spans="1:9" x14ac:dyDescent="0.45">
      <c r="C4" t="s">
        <v>209</v>
      </c>
      <c r="E4" t="s">
        <v>203</v>
      </c>
      <c r="I4" t="s">
        <v>204</v>
      </c>
    </row>
    <row r="5" spans="1:9" x14ac:dyDescent="0.45">
      <c r="C5" t="s">
        <v>219</v>
      </c>
    </row>
    <row r="6" spans="1:9" x14ac:dyDescent="0.45">
      <c r="A6" t="s">
        <v>205</v>
      </c>
      <c r="B6" t="s">
        <v>137</v>
      </c>
    </row>
    <row r="7" spans="1:9" x14ac:dyDescent="0.45">
      <c r="A7" t="s">
        <v>206</v>
      </c>
      <c r="B7" t="s">
        <v>137</v>
      </c>
    </row>
    <row r="8" spans="1:9" x14ac:dyDescent="0.45">
      <c r="A8" t="s">
        <v>207</v>
      </c>
      <c r="B8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5C636-C93B-4889-AF04-A8514E335BAB}">
  <dimension ref="A1:K38"/>
  <sheetViews>
    <sheetView zoomScale="94" zoomScaleNormal="94" workbookViewId="0">
      <selection activeCell="C36" sqref="C36"/>
    </sheetView>
  </sheetViews>
  <sheetFormatPr defaultRowHeight="14.25" x14ac:dyDescent="0.45"/>
  <cols>
    <col min="1" max="1" width="10" customWidth="1"/>
    <col min="2" max="2" width="18.6640625" customWidth="1"/>
    <col min="3" max="3" width="10.6640625" customWidth="1"/>
    <col min="4" max="4" width="7.6640625" customWidth="1"/>
    <col min="5" max="5" width="16.46484375" customWidth="1"/>
    <col min="6" max="6" width="9.19921875" customWidth="1"/>
    <col min="7" max="7" width="7.19921875" customWidth="1"/>
    <col min="8" max="9" width="3.6640625" bestFit="1" customWidth="1"/>
    <col min="10" max="10" width="8.46484375" bestFit="1" customWidth="1"/>
    <col min="11" max="11" width="5.86328125" bestFit="1" customWidth="1"/>
  </cols>
  <sheetData>
    <row r="1" spans="1:11" x14ac:dyDescent="0.45">
      <c r="B1" s="18" t="s">
        <v>222</v>
      </c>
      <c r="C1" t="s">
        <v>208</v>
      </c>
    </row>
    <row r="2" spans="1:11" ht="19.149999999999999" customHeight="1" x14ac:dyDescent="0.45">
      <c r="B2" s="102" t="str">
        <f>_xlfn.CONCAT(A18," = ",C18)</f>
        <v>Paper Width (in.) = 34</v>
      </c>
      <c r="C2" s="103"/>
      <c r="D2" s="103"/>
      <c r="E2" s="103"/>
      <c r="F2" s="103"/>
      <c r="G2" s="103"/>
      <c r="H2" s="104"/>
    </row>
    <row r="3" spans="1:11" ht="15" customHeight="1" thickBot="1" x14ac:dyDescent="0.5">
      <c r="A3" s="96" t="str">
        <f>_xlfn.CONCAT(A19," = ",C19)</f>
        <v>Paper Height (in.) = 22</v>
      </c>
      <c r="B3" s="108" t="str">
        <f>_xlfn.CONCAT(A22," = ",C22)</f>
        <v>Left Paper Margin = 2</v>
      </c>
      <c r="C3" s="109" t="str">
        <f>_xlfn.CONCAT(A23," = ",C23)</f>
        <v>Left Clip Margin = 1</v>
      </c>
      <c r="D3" s="109"/>
      <c r="E3" s="109"/>
      <c r="F3" s="109"/>
      <c r="G3" s="109"/>
      <c r="H3" s="108" t="str">
        <f>_xlfn.CONCAT(A25," = ",C25)</f>
        <v>Right Paper Margin = 1</v>
      </c>
    </row>
    <row r="4" spans="1:11" ht="14.65" thickBot="1" x14ac:dyDescent="0.5">
      <c r="A4" s="97"/>
      <c r="B4" s="108"/>
      <c r="C4" s="17"/>
      <c r="D4" s="34"/>
      <c r="E4" s="27" t="str">
        <f>_xlfn.CONCAT(A29," = ",C29)</f>
        <v>Top Clip Margin = 1</v>
      </c>
      <c r="F4" s="27"/>
      <c r="G4" s="35"/>
      <c r="H4" s="108"/>
    </row>
    <row r="5" spans="1:11" ht="15" customHeight="1" thickTop="1" x14ac:dyDescent="0.45">
      <c r="A5" s="97"/>
      <c r="B5" s="108"/>
      <c r="C5" s="99" t="str">
        <f>_xlfn.CONCAT(A23," = ",C23)</f>
        <v>Left Clip Margin = 1</v>
      </c>
      <c r="D5" s="105" t="str">
        <f>_xlfn.CONCAT("Clip Height = ",C37," in")</f>
        <v>Clip Height = 16 in</v>
      </c>
      <c r="E5" s="53"/>
      <c r="F5" s="38"/>
      <c r="G5" s="100" t="str">
        <f>_xlfn.CONCAT(A24," = ",C24)</f>
        <v>Right Clip Margin = 1</v>
      </c>
      <c r="H5" s="108"/>
    </row>
    <row r="6" spans="1:11" x14ac:dyDescent="0.45">
      <c r="A6" s="97"/>
      <c r="B6" s="108"/>
      <c r="C6" s="99"/>
      <c r="D6" s="106"/>
      <c r="E6" s="54" t="str">
        <f>_xlfn.CONCAT("Clip Width = ",C36," in")</f>
        <v>Clip Width = 29 in</v>
      </c>
      <c r="F6" s="36"/>
      <c r="G6" s="100"/>
      <c r="H6" s="108"/>
    </row>
    <row r="7" spans="1:11" x14ac:dyDescent="0.45">
      <c r="A7" s="97"/>
      <c r="B7" s="108"/>
      <c r="C7" s="99"/>
      <c r="D7" s="106"/>
      <c r="E7" s="45"/>
      <c r="F7" s="36"/>
      <c r="G7" s="100"/>
      <c r="H7" s="108"/>
    </row>
    <row r="8" spans="1:11" x14ac:dyDescent="0.45">
      <c r="A8" s="97"/>
      <c r="B8" s="108"/>
      <c r="C8" s="99"/>
      <c r="D8" s="106"/>
      <c r="E8" s="45"/>
      <c r="F8" s="36"/>
      <c r="G8" s="100"/>
      <c r="H8" s="108"/>
    </row>
    <row r="9" spans="1:11" x14ac:dyDescent="0.45">
      <c r="A9" s="97"/>
      <c r="B9" s="108"/>
      <c r="C9" s="99"/>
      <c r="D9" s="106"/>
      <c r="E9" s="45"/>
      <c r="F9" s="36"/>
      <c r="G9" s="100"/>
      <c r="H9" s="108"/>
    </row>
    <row r="10" spans="1:11" x14ac:dyDescent="0.45">
      <c r="A10" s="97"/>
      <c r="B10" s="108"/>
      <c r="C10" s="99"/>
      <c r="D10" s="106"/>
      <c r="E10" s="45"/>
      <c r="F10" s="36"/>
      <c r="G10" s="100"/>
      <c r="H10" s="108"/>
    </row>
    <row r="11" spans="1:11" x14ac:dyDescent="0.45">
      <c r="A11" s="97"/>
      <c r="B11" s="108"/>
      <c r="C11" s="99"/>
      <c r="D11" s="106"/>
      <c r="E11" s="52" t="s">
        <v>160</v>
      </c>
      <c r="F11" s="36"/>
      <c r="G11" s="100"/>
      <c r="H11" s="108"/>
    </row>
    <row r="12" spans="1:11" ht="15" customHeight="1" thickBot="1" x14ac:dyDescent="0.5">
      <c r="A12" s="97"/>
      <c r="B12" s="108"/>
      <c r="C12" s="99"/>
      <c r="D12" s="107"/>
      <c r="E12" s="51"/>
      <c r="F12" s="37"/>
      <c r="G12" s="100"/>
      <c r="H12" s="108"/>
      <c r="J12" s="12"/>
      <c r="K12" s="12"/>
    </row>
    <row r="13" spans="1:11" ht="15" customHeight="1" thickTop="1" thickBot="1" x14ac:dyDescent="0.5">
      <c r="A13" s="97"/>
      <c r="B13" s="108"/>
      <c r="C13" s="110" t="str">
        <f>_xlfn.CONCAT(A30," = ",C30)</f>
        <v>Bottom Clip Margin (at Title Block) = 0.71</v>
      </c>
      <c r="D13" s="111"/>
      <c r="E13" s="111"/>
      <c r="F13" s="111"/>
      <c r="G13" s="112"/>
      <c r="H13" s="108"/>
    </row>
    <row r="14" spans="1:11" ht="15" customHeight="1" thickBot="1" x14ac:dyDescent="0.5">
      <c r="A14" s="97"/>
      <c r="B14" s="108"/>
      <c r="C14" s="47"/>
      <c r="D14" s="48"/>
      <c r="E14" s="50" t="str">
        <f>_xlfn.CONCAT(A31," = ", C31)</f>
        <v>Title Block Cutout Height = 3.29</v>
      </c>
      <c r="F14" s="113" t="s">
        <v>190</v>
      </c>
      <c r="G14" s="114"/>
      <c r="H14" s="108"/>
    </row>
    <row r="15" spans="1:11" ht="15" customHeight="1" x14ac:dyDescent="0.45">
      <c r="A15" s="98"/>
      <c r="B15" s="108"/>
      <c r="C15" s="101" t="str">
        <f>_xlfn.CONCAT(A32," = ",C32)</f>
        <v>Bottom Paper Margin = 0.5</v>
      </c>
      <c r="D15" s="101"/>
      <c r="E15" s="101"/>
      <c r="F15" s="101"/>
      <c r="G15" s="101"/>
      <c r="H15" s="108"/>
    </row>
    <row r="17" spans="1:8" ht="14.65" thickBot="1" x14ac:dyDescent="0.5">
      <c r="C17" t="s">
        <v>233</v>
      </c>
    </row>
    <row r="18" spans="1:8" x14ac:dyDescent="0.45">
      <c r="A18" s="39" t="s">
        <v>235</v>
      </c>
      <c r="B18" s="39"/>
      <c r="C18" s="55">
        <v>34</v>
      </c>
      <c r="F18" t="s">
        <v>197</v>
      </c>
      <c r="G18" t="s">
        <v>201</v>
      </c>
    </row>
    <row r="19" spans="1:8" ht="14.65" thickBot="1" x14ac:dyDescent="0.5">
      <c r="A19" s="40" t="s">
        <v>138</v>
      </c>
      <c r="B19" s="40"/>
      <c r="C19" s="56">
        <v>22</v>
      </c>
      <c r="F19" t="str">
        <f>_xlfn.CONCAT(h_paper,"x",w_paper)</f>
        <v>22x34</v>
      </c>
      <c r="G19">
        <v>1</v>
      </c>
      <c r="H19" t="s">
        <v>199</v>
      </c>
    </row>
    <row r="20" spans="1:8" x14ac:dyDescent="0.45">
      <c r="A20" s="33" t="s">
        <v>156</v>
      </c>
      <c r="B20" s="33"/>
      <c r="C20" s="33">
        <f>ROUND(w_paper/h_paper,3)</f>
        <v>1.5449999999999999</v>
      </c>
      <c r="D20" s="28" t="str">
        <f>_xlfn.XLOOKUP(C20,F24:F26,G24:G26,"Custom")</f>
        <v>ANSI</v>
      </c>
      <c r="E20" s="28"/>
      <c r="F20" t="str">
        <f>_xlfn.CONCAT(alt_factor*h_paper,"x",alt_factor*w_paper)</f>
        <v>11x17</v>
      </c>
      <c r="G20" s="22">
        <v>0.5</v>
      </c>
      <c r="H20" t="s">
        <v>202</v>
      </c>
    </row>
    <row r="22" spans="1:8" x14ac:dyDescent="0.45">
      <c r="A22" s="41" t="s">
        <v>139</v>
      </c>
      <c r="B22" s="41"/>
      <c r="C22" s="57">
        <v>2</v>
      </c>
      <c r="D22" s="13"/>
      <c r="E22" s="13"/>
      <c r="G22" s="12"/>
      <c r="H22" s="12"/>
    </row>
    <row r="23" spans="1:8" x14ac:dyDescent="0.45">
      <c r="A23" s="43" t="s">
        <v>140</v>
      </c>
      <c r="B23" s="43"/>
      <c r="C23" s="57">
        <v>1</v>
      </c>
      <c r="D23" s="13"/>
      <c r="E23" s="13"/>
      <c r="F23" t="s">
        <v>158</v>
      </c>
      <c r="G23" t="s">
        <v>157</v>
      </c>
      <c r="H23" s="12"/>
    </row>
    <row r="24" spans="1:8" x14ac:dyDescent="0.45">
      <c r="A24" s="43" t="s">
        <v>141</v>
      </c>
      <c r="B24" s="43"/>
      <c r="C24" s="57">
        <v>1</v>
      </c>
      <c r="D24" s="13"/>
      <c r="E24" s="13"/>
      <c r="F24">
        <f>ROUND(17/11,3)</f>
        <v>1.5449999999999999</v>
      </c>
      <c r="G24" t="s">
        <v>137</v>
      </c>
    </row>
    <row r="25" spans="1:8" ht="14.65" thickBot="1" x14ac:dyDescent="0.5">
      <c r="A25" s="42" t="s">
        <v>142</v>
      </c>
      <c r="B25" s="42"/>
      <c r="C25" s="58">
        <v>1</v>
      </c>
      <c r="D25" s="13"/>
      <c r="E25" s="13"/>
      <c r="F25">
        <f>ROUND(SQRT(2),3)</f>
        <v>1.4139999999999999</v>
      </c>
      <c r="G25" t="s">
        <v>162</v>
      </c>
    </row>
    <row r="26" spans="1:8" ht="14.65" thickTop="1" x14ac:dyDescent="0.45">
      <c r="A26" t="s">
        <v>147</v>
      </c>
      <c r="B26" s="13"/>
      <c r="C26" s="16">
        <f>SUM(C22:C25)</f>
        <v>5</v>
      </c>
      <c r="D26" s="16"/>
      <c r="E26" s="79" t="s">
        <v>161</v>
      </c>
    </row>
    <row r="27" spans="1:8" x14ac:dyDescent="0.45">
      <c r="B27" s="13"/>
      <c r="C27" s="16"/>
      <c r="D27" s="16"/>
      <c r="E27" s="80">
        <f>E28+C28</f>
        <v>22</v>
      </c>
      <c r="F27" t="s">
        <v>166</v>
      </c>
    </row>
    <row r="28" spans="1:8" x14ac:dyDescent="0.45">
      <c r="A28" s="41" t="s">
        <v>143</v>
      </c>
      <c r="B28" s="41"/>
      <c r="C28" s="57">
        <v>0.5</v>
      </c>
      <c r="D28" s="13"/>
      <c r="E28" s="80">
        <f>E29+C29</f>
        <v>21.5</v>
      </c>
      <c r="F28">
        <v>1</v>
      </c>
    </row>
    <row r="29" spans="1:8" x14ac:dyDescent="0.45">
      <c r="A29" s="43" t="s">
        <v>144</v>
      </c>
      <c r="B29" s="43"/>
      <c r="C29" s="57">
        <v>1</v>
      </c>
      <c r="D29" s="13"/>
      <c r="E29" s="80">
        <f>C37+E30</f>
        <v>20.5</v>
      </c>
      <c r="F29">
        <v>2</v>
      </c>
    </row>
    <row r="30" spans="1:8" x14ac:dyDescent="0.45">
      <c r="A30" s="43" t="s">
        <v>150</v>
      </c>
      <c r="B30" s="43"/>
      <c r="C30" s="57">
        <v>0.71</v>
      </c>
      <c r="D30" s="13"/>
      <c r="E30" s="80">
        <f>E31+C30</f>
        <v>4.5</v>
      </c>
      <c r="F30">
        <v>4</v>
      </c>
    </row>
    <row r="31" spans="1:8" x14ac:dyDescent="0.45">
      <c r="A31" s="49" t="s">
        <v>159</v>
      </c>
      <c r="B31" s="49"/>
      <c r="C31" s="57">
        <v>3.29</v>
      </c>
      <c r="D31" s="13"/>
      <c r="E31" s="80">
        <f>E32+C31</f>
        <v>3.79</v>
      </c>
      <c r="F31">
        <v>5</v>
      </c>
    </row>
    <row r="32" spans="1:8" ht="14.65" thickBot="1" x14ac:dyDescent="0.5">
      <c r="A32" s="42" t="s">
        <v>151</v>
      </c>
      <c r="B32" s="42"/>
      <c r="C32" s="58">
        <v>0.5</v>
      </c>
      <c r="D32" s="13"/>
      <c r="E32" s="80">
        <f>C32</f>
        <v>0.5</v>
      </c>
      <c r="F32">
        <v>10</v>
      </c>
    </row>
    <row r="33" spans="1:6" ht="14.65" thickTop="1" x14ac:dyDescent="0.45">
      <c r="A33" t="s">
        <v>146</v>
      </c>
      <c r="B33" s="13"/>
      <c r="C33" s="16">
        <f>SUM(C28:C32)</f>
        <v>6</v>
      </c>
      <c r="D33" s="16"/>
      <c r="E33" s="16"/>
      <c r="F33">
        <v>20</v>
      </c>
    </row>
    <row r="34" spans="1:6" x14ac:dyDescent="0.45">
      <c r="F34">
        <v>30</v>
      </c>
    </row>
    <row r="35" spans="1:6" x14ac:dyDescent="0.45">
      <c r="B35" s="12"/>
      <c r="C35" s="12" t="s">
        <v>233</v>
      </c>
      <c r="F35">
        <v>40</v>
      </c>
    </row>
    <row r="36" spans="1:6" x14ac:dyDescent="0.45">
      <c r="A36" s="44" t="s">
        <v>148</v>
      </c>
      <c r="B36" s="44"/>
      <c r="C36" s="15">
        <f>w_paper-C26</f>
        <v>29</v>
      </c>
      <c r="F36">
        <v>50</v>
      </c>
    </row>
    <row r="37" spans="1:6" x14ac:dyDescent="0.45">
      <c r="A37" s="44" t="s">
        <v>149</v>
      </c>
      <c r="B37" s="44"/>
      <c r="C37" s="15">
        <f>h_paper-C33</f>
        <v>16</v>
      </c>
      <c r="F37">
        <v>100</v>
      </c>
    </row>
    <row r="38" spans="1:6" x14ac:dyDescent="0.45">
      <c r="F38">
        <v>200</v>
      </c>
    </row>
  </sheetData>
  <sortState xmlns:xlrd2="http://schemas.microsoft.com/office/spreadsheetml/2017/richdata2" ref="F19:G20">
    <sortCondition descending="1" ref="F19:F20"/>
  </sortState>
  <mergeCells count="11">
    <mergeCell ref="A3:A15"/>
    <mergeCell ref="C5:C12"/>
    <mergeCell ref="G5:G12"/>
    <mergeCell ref="C15:G15"/>
    <mergeCell ref="B2:H2"/>
    <mergeCell ref="D5:D12"/>
    <mergeCell ref="B3:B15"/>
    <mergeCell ref="C3:G3"/>
    <mergeCell ref="H3:H15"/>
    <mergeCell ref="C13:G13"/>
    <mergeCell ref="F14:G14"/>
  </mergeCells>
  <conditionalFormatting sqref="B26:B27 B35">
    <cfRule type="expression" dxfId="1" priority="6">
      <formula>#REF!=#REF!</formula>
    </cfRule>
  </conditionalFormatting>
  <conditionalFormatting sqref="B33">
    <cfRule type="expression" dxfId="0" priority="5">
      <formula>#REF!=#REF!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5FDA-63A8-4782-8A4E-9CA33D6339AA}">
  <dimension ref="A1:K39"/>
  <sheetViews>
    <sheetView zoomScale="90" zoomScaleNormal="90" workbookViewId="0">
      <selection activeCell="C39" sqref="C39"/>
    </sheetView>
  </sheetViews>
  <sheetFormatPr defaultRowHeight="14.25" x14ac:dyDescent="0.45"/>
  <cols>
    <col min="1" max="1" width="11.6640625" customWidth="1"/>
    <col min="2" max="2" width="16.6640625" customWidth="1"/>
    <col min="3" max="3" width="10.6640625" customWidth="1"/>
    <col min="4" max="4" width="7.6640625" customWidth="1"/>
    <col min="5" max="5" width="16.46484375" customWidth="1"/>
    <col min="6" max="6" width="9.19921875" customWidth="1"/>
    <col min="7" max="7" width="7.19921875" customWidth="1"/>
    <col min="8" max="9" width="3.6640625" bestFit="1" customWidth="1"/>
    <col min="10" max="10" width="8.46484375" bestFit="1" customWidth="1"/>
    <col min="11" max="11" width="5.86328125" bestFit="1" customWidth="1"/>
  </cols>
  <sheetData>
    <row r="1" spans="1:11" x14ac:dyDescent="0.45">
      <c r="A1" s="14" t="s">
        <v>222</v>
      </c>
      <c r="B1" t="s">
        <v>208</v>
      </c>
      <c r="E1" t="s">
        <v>224</v>
      </c>
    </row>
    <row r="2" spans="1:11" ht="19.149999999999999" customHeight="1" x14ac:dyDescent="0.45">
      <c r="B2" s="102" t="str">
        <f>_xlfn.CONCAT(A19," = ",C19)</f>
        <v>Paper Width (in.) = 34</v>
      </c>
      <c r="C2" s="103"/>
      <c r="D2" s="103"/>
      <c r="E2" s="103"/>
      <c r="F2" s="103"/>
      <c r="G2" s="103"/>
      <c r="H2" s="104"/>
    </row>
    <row r="3" spans="1:11" ht="15" customHeight="1" thickBot="1" x14ac:dyDescent="0.5">
      <c r="A3" s="96" t="str">
        <f>_xlfn.CONCAT(A20," = ",C20)</f>
        <v>Paper Height (in.) = 22</v>
      </c>
      <c r="B3" s="108" t="str">
        <f>_xlfn.CONCAT(A23," = ",C23)</f>
        <v>Left Paper Margin = 2</v>
      </c>
      <c r="C3" s="115" t="str">
        <f>_xlfn.CONCAT(A24," = ",C24)</f>
        <v>Left Clip Margin = 1</v>
      </c>
      <c r="D3" s="115"/>
      <c r="E3" s="115"/>
      <c r="F3" s="115"/>
      <c r="G3" s="115"/>
      <c r="H3" s="108" t="str">
        <f>_xlfn.CONCAT(A26," = ",C26)</f>
        <v>Right Paper Margin = 1</v>
      </c>
    </row>
    <row r="4" spans="1:11" ht="15" thickTop="1" thickBot="1" x14ac:dyDescent="0.5">
      <c r="A4" s="97"/>
      <c r="B4" s="108"/>
      <c r="C4" s="64"/>
      <c r="D4" s="65"/>
      <c r="E4" s="66" t="str">
        <f>_xlfn.CONCAT(A30," = ",C30)</f>
        <v>Top Clip Margin = 1</v>
      </c>
      <c r="F4" s="66"/>
      <c r="G4" s="67"/>
      <c r="H4" s="108"/>
    </row>
    <row r="5" spans="1:11" ht="15" customHeight="1" thickTop="1" x14ac:dyDescent="0.45">
      <c r="A5" s="97"/>
      <c r="B5" s="108"/>
      <c r="C5" s="116" t="str">
        <f>_xlfn.CONCAT(A24," = ",C24)</f>
        <v>Left Clip Margin = 1</v>
      </c>
      <c r="D5" s="118" t="str">
        <f>"1/2 Ht" &amp; _xlfn.CONCAT("= ",C39," in.")</f>
        <v>1/2 Ht= 7.5 in.</v>
      </c>
      <c r="E5" s="59" t="str">
        <f>_xlfn.CONCAT("Clip Width = ",C38," in")</f>
        <v>Clip Width = 29 in</v>
      </c>
      <c r="F5" s="38"/>
      <c r="G5" s="100" t="str">
        <f>_xlfn.CONCAT(A25," = ",C25)</f>
        <v>Right Clip Margin = 1</v>
      </c>
      <c r="H5" s="108"/>
    </row>
    <row r="6" spans="1:11" x14ac:dyDescent="0.45">
      <c r="A6" s="97"/>
      <c r="B6" s="108"/>
      <c r="C6" s="116"/>
      <c r="D6" s="119"/>
      <c r="E6" s="54"/>
      <c r="F6" s="36"/>
      <c r="G6" s="100"/>
      <c r="H6" s="108"/>
    </row>
    <row r="7" spans="1:11" x14ac:dyDescent="0.45">
      <c r="A7" s="97"/>
      <c r="B7" s="108"/>
      <c r="C7" s="116"/>
      <c r="D7" s="119"/>
      <c r="E7" s="45"/>
      <c r="F7" s="36"/>
      <c r="G7" s="100"/>
      <c r="H7" s="108"/>
    </row>
    <row r="8" spans="1:11" ht="6.75" customHeight="1" thickBot="1" x14ac:dyDescent="0.5">
      <c r="A8" s="97"/>
      <c r="B8" s="108"/>
      <c r="C8" s="116"/>
      <c r="D8" s="120"/>
      <c r="E8" s="46"/>
      <c r="F8" s="37"/>
      <c r="G8" s="100"/>
      <c r="H8" s="108"/>
    </row>
    <row r="9" spans="1:11" ht="19.5" customHeight="1" thickTop="1" thickBot="1" x14ac:dyDescent="0.5">
      <c r="A9" s="97"/>
      <c r="B9" s="108"/>
      <c r="C9" s="116"/>
      <c r="D9" s="111" t="str">
        <f>_xlfn.CONCAT(A31," = ",C31)</f>
        <v>Middle Margin = 1</v>
      </c>
      <c r="E9" s="111"/>
      <c r="F9" s="111"/>
      <c r="G9" s="100"/>
      <c r="H9" s="108"/>
    </row>
    <row r="10" spans="1:11" ht="14.65" thickTop="1" x14ac:dyDescent="0.45">
      <c r="A10" s="97"/>
      <c r="B10" s="108"/>
      <c r="C10" s="116"/>
      <c r="D10" s="118" t="str">
        <f>"1/2 Ht" &amp; _xlfn.CONCAT("= ",C39," in.")</f>
        <v>1/2 Ht= 7.5 in.</v>
      </c>
      <c r="E10" s="59" t="str">
        <f>_xlfn.CONCAT("Clip Width = ",C38," in")</f>
        <v>Clip Width = 29 in</v>
      </c>
      <c r="F10" s="71"/>
      <c r="G10" s="100"/>
      <c r="H10" s="108"/>
    </row>
    <row r="11" spans="1:11" x14ac:dyDescent="0.45">
      <c r="A11" s="97"/>
      <c r="B11" s="108"/>
      <c r="C11" s="116"/>
      <c r="D11" s="119"/>
      <c r="E11" s="45"/>
      <c r="F11" s="36"/>
      <c r="G11" s="100"/>
      <c r="H11" s="108"/>
    </row>
    <row r="12" spans="1:11" x14ac:dyDescent="0.45">
      <c r="A12" s="97"/>
      <c r="B12" s="108"/>
      <c r="C12" s="116"/>
      <c r="D12" s="119"/>
      <c r="E12" s="52"/>
      <c r="F12" s="36"/>
      <c r="G12" s="100"/>
      <c r="H12" s="108"/>
    </row>
    <row r="13" spans="1:11" ht="7.5" customHeight="1" thickBot="1" x14ac:dyDescent="0.5">
      <c r="A13" s="97"/>
      <c r="B13" s="108"/>
      <c r="C13" s="116"/>
      <c r="D13" s="120"/>
      <c r="E13" s="51"/>
      <c r="F13" s="37"/>
      <c r="G13" s="100"/>
      <c r="H13" s="108"/>
      <c r="J13" s="12"/>
      <c r="K13" s="12"/>
    </row>
    <row r="14" spans="1:11" ht="15" customHeight="1" thickTop="1" thickBot="1" x14ac:dyDescent="0.5">
      <c r="A14" s="97"/>
      <c r="B14" s="108"/>
      <c r="C14" s="117" t="str">
        <f>_xlfn.CONCAT(A32," = ",C32)</f>
        <v>Bottom Clip Margin (at Title Block) = 0.71</v>
      </c>
      <c r="D14" s="111"/>
      <c r="E14" s="111"/>
      <c r="F14" s="111"/>
      <c r="G14" s="112"/>
      <c r="H14" s="108"/>
    </row>
    <row r="15" spans="1:11" ht="15" customHeight="1" thickBot="1" x14ac:dyDescent="0.5">
      <c r="A15" s="97"/>
      <c r="B15" s="108"/>
      <c r="C15" s="68"/>
      <c r="D15" s="69"/>
      <c r="E15" s="70" t="str">
        <f>_xlfn.CONCAT(A33," = ", C33)</f>
        <v>Title Block Cutout Height = 3.29</v>
      </c>
      <c r="F15" s="121" t="s">
        <v>190</v>
      </c>
      <c r="G15" s="122"/>
      <c r="H15" s="108"/>
    </row>
    <row r="16" spans="1:11" ht="15" customHeight="1" thickTop="1" x14ac:dyDescent="0.45">
      <c r="A16" s="98"/>
      <c r="B16" s="108"/>
      <c r="C16" s="115" t="str">
        <f>_xlfn.CONCAT(A34," = ",C34)</f>
        <v>Bottom Paper Margin = 0.5</v>
      </c>
      <c r="D16" s="115"/>
      <c r="E16" s="115"/>
      <c r="F16" s="115"/>
      <c r="G16" s="115"/>
      <c r="H16" s="108"/>
    </row>
    <row r="18" spans="1:8" ht="14.65" thickBot="1" x14ac:dyDescent="0.5">
      <c r="C18" t="s">
        <v>234</v>
      </c>
    </row>
    <row r="19" spans="1:8" x14ac:dyDescent="0.45">
      <c r="A19" s="39" t="s">
        <v>235</v>
      </c>
      <c r="B19" s="39"/>
      <c r="C19" s="55">
        <v>34</v>
      </c>
    </row>
    <row r="20" spans="1:8" ht="14.65" thickBot="1" x14ac:dyDescent="0.5">
      <c r="A20" s="40" t="s">
        <v>138</v>
      </c>
      <c r="B20" s="40"/>
      <c r="C20" s="56">
        <v>22</v>
      </c>
      <c r="G20" t="s">
        <v>158</v>
      </c>
      <c r="H20" t="s">
        <v>157</v>
      </c>
    </row>
    <row r="21" spans="1:8" x14ac:dyDescent="0.45">
      <c r="A21" s="33" t="s">
        <v>156</v>
      </c>
      <c r="B21" s="33"/>
      <c r="C21" s="33">
        <f>ROUND(w_paper/h_paper,3)</f>
        <v>1.5449999999999999</v>
      </c>
      <c r="D21" s="28" t="str">
        <f>_xlfn.XLOOKUP(C21,G21:G23,H21:H23,"Custom")</f>
        <v>ANSI</v>
      </c>
      <c r="E21" s="28"/>
      <c r="G21">
        <f>ROUND(17/11,3)</f>
        <v>1.5449999999999999</v>
      </c>
      <c r="H21" t="s">
        <v>137</v>
      </c>
    </row>
    <row r="22" spans="1:8" x14ac:dyDescent="0.45">
      <c r="G22">
        <f>ROUND(SQRT(2),3)</f>
        <v>1.4139999999999999</v>
      </c>
      <c r="H22" t="s">
        <v>162</v>
      </c>
    </row>
    <row r="23" spans="1:8" x14ac:dyDescent="0.45">
      <c r="A23" s="41" t="s">
        <v>139</v>
      </c>
      <c r="B23" s="41"/>
      <c r="C23" s="57">
        <v>2</v>
      </c>
      <c r="D23" s="13"/>
      <c r="E23" s="13"/>
      <c r="G23" s="12"/>
      <c r="H23" s="12"/>
    </row>
    <row r="24" spans="1:8" x14ac:dyDescent="0.45">
      <c r="A24" s="43" t="s">
        <v>140</v>
      </c>
      <c r="B24" s="43"/>
      <c r="C24" s="57">
        <v>1</v>
      </c>
      <c r="D24" s="13"/>
      <c r="E24" s="13"/>
      <c r="G24" s="12"/>
      <c r="H24" s="12"/>
    </row>
    <row r="25" spans="1:8" x14ac:dyDescent="0.45">
      <c r="A25" s="43" t="s">
        <v>141</v>
      </c>
      <c r="B25" s="43"/>
      <c r="C25" s="57">
        <v>1</v>
      </c>
      <c r="D25" s="13"/>
      <c r="E25" s="13"/>
    </row>
    <row r="26" spans="1:8" ht="14.65" thickBot="1" x14ac:dyDescent="0.5">
      <c r="A26" s="42" t="s">
        <v>142</v>
      </c>
      <c r="B26" s="42"/>
      <c r="C26" s="58">
        <v>1</v>
      </c>
      <c r="D26" s="13"/>
      <c r="E26" s="79" t="s">
        <v>161</v>
      </c>
    </row>
    <row r="27" spans="1:8" ht="14.65" thickTop="1" x14ac:dyDescent="0.45">
      <c r="A27" t="s">
        <v>147</v>
      </c>
      <c r="C27" s="16">
        <f>SUM(C23:C26)</f>
        <v>5</v>
      </c>
      <c r="D27" s="16"/>
      <c r="E27" s="80">
        <f>E28+C29</f>
        <v>22</v>
      </c>
    </row>
    <row r="28" spans="1:8" x14ac:dyDescent="0.45">
      <c r="C28" s="16"/>
      <c r="D28" s="16"/>
      <c r="E28" s="80">
        <f>E29+C30</f>
        <v>21.5</v>
      </c>
    </row>
    <row r="29" spans="1:8" x14ac:dyDescent="0.45">
      <c r="A29" s="41" t="s">
        <v>143</v>
      </c>
      <c r="B29" s="41"/>
      <c r="C29" s="57">
        <v>0.5</v>
      </c>
      <c r="D29" s="13"/>
      <c r="E29" s="80">
        <f>E30+C39</f>
        <v>20.5</v>
      </c>
    </row>
    <row r="30" spans="1:8" x14ac:dyDescent="0.45">
      <c r="A30" s="43" t="s">
        <v>144</v>
      </c>
      <c r="B30" s="43"/>
      <c r="C30" s="57">
        <v>1</v>
      </c>
      <c r="D30" s="13"/>
      <c r="E30" s="80">
        <f>C30+E31</f>
        <v>13</v>
      </c>
    </row>
    <row r="31" spans="1:8" x14ac:dyDescent="0.45">
      <c r="A31" s="43" t="s">
        <v>152</v>
      </c>
      <c r="B31" s="43"/>
      <c r="C31" s="57">
        <v>1</v>
      </c>
      <c r="D31" s="13"/>
      <c r="E31" s="80">
        <f>E32+C39</f>
        <v>12</v>
      </c>
    </row>
    <row r="32" spans="1:8" x14ac:dyDescent="0.45">
      <c r="A32" s="43" t="s">
        <v>150</v>
      </c>
      <c r="B32" s="43"/>
      <c r="C32" s="57">
        <v>0.71</v>
      </c>
      <c r="D32" s="13"/>
      <c r="E32" s="80">
        <f>E33+C32</f>
        <v>4.5</v>
      </c>
    </row>
    <row r="33" spans="1:5" x14ac:dyDescent="0.45">
      <c r="A33" s="49" t="s">
        <v>159</v>
      </c>
      <c r="B33" s="49"/>
      <c r="C33" s="57">
        <v>3.29</v>
      </c>
      <c r="D33" s="13"/>
      <c r="E33" s="80">
        <f>E34+C33</f>
        <v>3.79</v>
      </c>
    </row>
    <row r="34" spans="1:5" ht="14.65" thickBot="1" x14ac:dyDescent="0.5">
      <c r="A34" s="42" t="s">
        <v>151</v>
      </c>
      <c r="B34" s="42"/>
      <c r="C34" s="58">
        <v>0.5</v>
      </c>
      <c r="D34" s="13"/>
      <c r="E34" s="80">
        <f>C34</f>
        <v>0.5</v>
      </c>
    </row>
    <row r="35" spans="1:5" ht="14.65" thickTop="1" x14ac:dyDescent="0.45">
      <c r="A35" t="s">
        <v>146</v>
      </c>
      <c r="C35" s="16">
        <f>SUM(C29:C34)</f>
        <v>7</v>
      </c>
      <c r="D35" s="16"/>
      <c r="E35" s="16"/>
    </row>
    <row r="37" spans="1:5" x14ac:dyDescent="0.45">
      <c r="C37" s="12" t="s">
        <v>233</v>
      </c>
    </row>
    <row r="38" spans="1:5" x14ac:dyDescent="0.45">
      <c r="A38" s="44" t="s">
        <v>148</v>
      </c>
      <c r="B38" s="44"/>
      <c r="C38" s="15">
        <f>w_paper-C27</f>
        <v>29</v>
      </c>
    </row>
    <row r="39" spans="1:5" x14ac:dyDescent="0.45">
      <c r="A39" s="44" t="s">
        <v>153</v>
      </c>
      <c r="B39" s="44"/>
      <c r="C39" s="15">
        <f>(h_paper-C35)/2</f>
        <v>7.5</v>
      </c>
    </row>
  </sheetData>
  <mergeCells count="13">
    <mergeCell ref="B2:H2"/>
    <mergeCell ref="A3:A16"/>
    <mergeCell ref="B3:B16"/>
    <mergeCell ref="C3:G3"/>
    <mergeCell ref="H3:H16"/>
    <mergeCell ref="C5:C13"/>
    <mergeCell ref="G5:G13"/>
    <mergeCell ref="C14:G14"/>
    <mergeCell ref="C16:G16"/>
    <mergeCell ref="D9:F9"/>
    <mergeCell ref="D5:D8"/>
    <mergeCell ref="D10:D13"/>
    <mergeCell ref="F15:G15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E67AC-0DA6-4A50-BCA5-FC89F086F0AC}">
  <sheetPr>
    <tabColor rgb="FFFFFF00"/>
  </sheetPr>
  <dimension ref="A1:AI460"/>
  <sheetViews>
    <sheetView workbookViewId="0">
      <pane ySplit="26" topLeftCell="A27" activePane="bottomLeft" state="frozen"/>
      <selection pane="bottomLeft" activeCell="I29" sqref="I29"/>
    </sheetView>
  </sheetViews>
  <sheetFormatPr defaultRowHeight="14.25" x14ac:dyDescent="0.45"/>
  <cols>
    <col min="1" max="1" width="16" style="8" bestFit="1" customWidth="1"/>
    <col min="2" max="2" width="11.33203125" style="8" bestFit="1" customWidth="1"/>
    <col min="3" max="3" width="8.3984375" style="8" customWidth="1"/>
    <col min="4" max="4" width="15.86328125" style="8" hidden="1" customWidth="1"/>
    <col min="5" max="5" width="13.1328125" style="8" hidden="1" customWidth="1"/>
    <col min="6" max="6" width="13" style="8" hidden="1" customWidth="1"/>
    <col min="7" max="7" width="14.53125" style="8" bestFit="1" customWidth="1"/>
    <col min="8" max="8" width="10.46484375" style="8" bestFit="1" customWidth="1"/>
    <col min="9" max="9" width="11.53125" style="8" bestFit="1" customWidth="1"/>
    <col min="10" max="10" width="8" style="8" bestFit="1" customWidth="1"/>
    <col min="11" max="11" width="9.19921875" style="8" customWidth="1"/>
    <col min="12" max="12" width="8.3984375" style="8" customWidth="1"/>
    <col min="13" max="13" width="14.6640625" style="8" customWidth="1"/>
    <col min="14" max="14" width="11.86328125" style="8" customWidth="1"/>
    <col min="15" max="16" width="6.33203125" style="8" bestFit="1" customWidth="1"/>
    <col min="17" max="17" width="16" style="8" bestFit="1" customWidth="1"/>
    <col min="18" max="18" width="10.33203125" style="8" bestFit="1" customWidth="1"/>
    <col min="19" max="19" width="16.59765625" style="8" customWidth="1"/>
    <col min="20" max="20" width="9.86328125" style="8" bestFit="1" customWidth="1"/>
    <col min="21" max="21" width="30.6640625" style="8" bestFit="1" customWidth="1"/>
    <col min="22" max="22" width="11.6640625" style="8" bestFit="1" customWidth="1"/>
    <col min="23" max="23" width="10.33203125" style="8" bestFit="1" customWidth="1"/>
    <col min="24" max="24" width="17.33203125" style="8" bestFit="1" customWidth="1"/>
    <col min="25" max="25" width="38" style="8" bestFit="1" customWidth="1"/>
    <col min="26" max="26" width="11.6640625" style="8" hidden="1" customWidth="1"/>
    <col min="27" max="27" width="7" style="8" hidden="1" customWidth="1"/>
    <col min="28" max="28" width="11.33203125" style="8" hidden="1" customWidth="1"/>
    <col min="29" max="29" width="17.46484375" style="8" bestFit="1" customWidth="1"/>
    <col min="30" max="30" width="27.53125" style="8" bestFit="1" customWidth="1"/>
    <col min="31" max="31" width="18.1328125" style="8" bestFit="1" customWidth="1"/>
    <col min="32" max="32" width="22" style="8" bestFit="1" customWidth="1"/>
    <col min="33" max="33" width="12.1328125" style="8" bestFit="1" customWidth="1"/>
  </cols>
  <sheetData>
    <row r="1" spans="1:33" x14ac:dyDescent="0.45">
      <c r="A1" s="22" t="s">
        <v>231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3" x14ac:dyDescent="0.45">
      <c r="A2" s="22" t="s">
        <v>230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x14ac:dyDescent="0.45">
      <c r="A3" s="22" t="s">
        <v>232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x14ac:dyDescent="0.4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x14ac:dyDescent="0.45">
      <c r="A5" s="28" t="s">
        <v>40</v>
      </c>
      <c r="B5"/>
      <c r="C5"/>
      <c r="D5"/>
      <c r="E5"/>
      <c r="F5"/>
      <c r="G5"/>
      <c r="H5" t="s">
        <v>194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x14ac:dyDescent="0.45">
      <c r="A6" t="s">
        <v>193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x14ac:dyDescent="0.45">
      <c r="A7" s="14" t="s">
        <v>195</v>
      </c>
      <c r="B7" s="72" t="s">
        <v>196</v>
      </c>
      <c r="C7" s="72" t="s">
        <v>196</v>
      </c>
      <c r="D7" s="72" t="s">
        <v>198</v>
      </c>
      <c r="E7" s="72" t="s">
        <v>198</v>
      </c>
      <c r="F7" s="72" t="s">
        <v>198</v>
      </c>
      <c r="G7" s="72" t="s">
        <v>196</v>
      </c>
      <c r="H7" s="72" t="s">
        <v>196</v>
      </c>
      <c r="I7" s="72" t="s">
        <v>196</v>
      </c>
      <c r="J7" s="72" t="s">
        <v>196</v>
      </c>
      <c r="K7" s="72" t="s">
        <v>196</v>
      </c>
      <c r="L7" s="72" t="s">
        <v>196</v>
      </c>
      <c r="M7" s="72" t="s">
        <v>196</v>
      </c>
      <c r="N7" s="72" t="s">
        <v>196</v>
      </c>
      <c r="O7" s="72" t="s">
        <v>196</v>
      </c>
      <c r="P7" s="72" t="s">
        <v>196</v>
      </c>
      <c r="Q7" s="72" t="s">
        <v>196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x14ac:dyDescent="0.45">
      <c r="A8" s="73" t="s">
        <v>200</v>
      </c>
      <c r="B8" s="73">
        <f t="shared" ref="B8:Q8" si="0">IF(EXACT(B7,page_size_defined),1,alt_factor)</f>
        <v>0.5</v>
      </c>
      <c r="C8" s="73">
        <f t="shared" si="0"/>
        <v>0.5</v>
      </c>
      <c r="D8" s="73">
        <f t="shared" si="0"/>
        <v>1</v>
      </c>
      <c r="E8" s="73">
        <f t="shared" si="0"/>
        <v>1</v>
      </c>
      <c r="F8" s="73">
        <f t="shared" si="0"/>
        <v>1</v>
      </c>
      <c r="G8" s="73">
        <f t="shared" si="0"/>
        <v>0.5</v>
      </c>
      <c r="H8" s="73">
        <f t="shared" si="0"/>
        <v>0.5</v>
      </c>
      <c r="I8" s="73">
        <f t="shared" si="0"/>
        <v>0.5</v>
      </c>
      <c r="J8" s="73">
        <f t="shared" si="0"/>
        <v>0.5</v>
      </c>
      <c r="K8" s="73">
        <f t="shared" si="0"/>
        <v>0.5</v>
      </c>
      <c r="L8" s="73">
        <f t="shared" ref="L8" si="1">IF(EXACT(L7,page_size_defined),1,alt_factor)</f>
        <v>0.5</v>
      </c>
      <c r="M8" s="73">
        <f t="shared" si="0"/>
        <v>0.5</v>
      </c>
      <c r="N8" s="73">
        <f t="shared" si="0"/>
        <v>0.5</v>
      </c>
      <c r="O8" s="73">
        <f t="shared" si="0"/>
        <v>0.5</v>
      </c>
      <c r="P8" s="73">
        <f t="shared" si="0"/>
        <v>0.5</v>
      </c>
      <c r="Q8" s="73">
        <f t="shared" si="0"/>
        <v>0.5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x14ac:dyDescent="0.45">
      <c r="A9" s="73" t="s">
        <v>252</v>
      </c>
      <c r="B9" s="73" t="str">
        <f t="shared" ref="B9:Q9" si="2">clip_ht*B8&amp;""""&amp;"x "&amp;clip_width*B8&amp;""""</f>
        <v>8"x 14.5"</v>
      </c>
      <c r="C9" s="73" t="str">
        <f t="shared" si="2"/>
        <v>8"x 14.5"</v>
      </c>
      <c r="D9" s="73" t="str">
        <f t="shared" si="2"/>
        <v>16"x 29"</v>
      </c>
      <c r="E9" s="73" t="str">
        <f t="shared" si="2"/>
        <v>16"x 29"</v>
      </c>
      <c r="F9" s="73" t="str">
        <f t="shared" si="2"/>
        <v>16"x 29"</v>
      </c>
      <c r="G9" s="73" t="str">
        <f t="shared" si="2"/>
        <v>8"x 14.5"</v>
      </c>
      <c r="H9" s="73" t="str">
        <f t="shared" si="2"/>
        <v>8"x 14.5"</v>
      </c>
      <c r="I9" s="73" t="str">
        <f t="shared" si="2"/>
        <v>8"x 14.5"</v>
      </c>
      <c r="J9" s="73" t="str">
        <f t="shared" si="2"/>
        <v>8"x 14.5"</v>
      </c>
      <c r="K9" s="73" t="str">
        <f t="shared" si="2"/>
        <v>8"x 14.5"</v>
      </c>
      <c r="L9" s="73" t="str">
        <f t="shared" si="2"/>
        <v>8"x 14.5"</v>
      </c>
      <c r="M9" s="73" t="str">
        <f t="shared" si="2"/>
        <v>8"x 14.5"</v>
      </c>
      <c r="N9" s="73" t="str">
        <f t="shared" si="2"/>
        <v>8"x 14.5"</v>
      </c>
      <c r="O9" s="73" t="str">
        <f t="shared" si="2"/>
        <v>8"x 14.5"</v>
      </c>
      <c r="P9" s="73" t="str">
        <f t="shared" si="2"/>
        <v>8"x 14.5"</v>
      </c>
      <c r="Q9" s="73" t="str">
        <f t="shared" si="2"/>
        <v>8"x 14.5"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x14ac:dyDescent="0.45">
      <c r="A10" s="73" t="s">
        <v>251</v>
      </c>
      <c r="B10" s="73">
        <f t="shared" ref="B10:R10" si="3">clip_width*B8</f>
        <v>14.5</v>
      </c>
      <c r="C10" s="73">
        <f t="shared" si="3"/>
        <v>14.5</v>
      </c>
      <c r="D10" s="73">
        <f t="shared" si="3"/>
        <v>29</v>
      </c>
      <c r="E10" s="73">
        <f t="shared" si="3"/>
        <v>29</v>
      </c>
      <c r="F10" s="73">
        <f t="shared" si="3"/>
        <v>29</v>
      </c>
      <c r="G10" s="73">
        <f t="shared" si="3"/>
        <v>14.5</v>
      </c>
      <c r="H10" s="73">
        <f t="shared" si="3"/>
        <v>14.5</v>
      </c>
      <c r="I10" s="73">
        <f t="shared" si="3"/>
        <v>14.5</v>
      </c>
      <c r="J10" s="73">
        <f t="shared" si="3"/>
        <v>14.5</v>
      </c>
      <c r="K10" s="73">
        <f t="shared" si="3"/>
        <v>14.5</v>
      </c>
      <c r="L10" s="73">
        <f t="shared" si="3"/>
        <v>14.5</v>
      </c>
      <c r="M10" s="73">
        <f t="shared" si="3"/>
        <v>14.5</v>
      </c>
      <c r="N10" s="73">
        <f t="shared" si="3"/>
        <v>14.5</v>
      </c>
      <c r="O10" s="73">
        <f t="shared" si="3"/>
        <v>14.5</v>
      </c>
      <c r="P10" s="73">
        <f t="shared" si="3"/>
        <v>14.5</v>
      </c>
      <c r="Q10" s="73">
        <f t="shared" si="3"/>
        <v>14.5</v>
      </c>
      <c r="R10" s="73">
        <f t="shared" si="3"/>
        <v>0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x14ac:dyDescent="0.45">
      <c r="A11" s="14" t="s">
        <v>145</v>
      </c>
      <c r="B11" s="22">
        <v>20</v>
      </c>
      <c r="C11" s="22">
        <v>30</v>
      </c>
      <c r="D11" s="22"/>
      <c r="E11" s="22"/>
      <c r="F11" s="22"/>
      <c r="G11" s="22">
        <v>10</v>
      </c>
      <c r="H11" s="22">
        <v>20</v>
      </c>
      <c r="I11" s="22"/>
      <c r="J11" s="22"/>
      <c r="K11" s="22"/>
      <c r="L11" s="22"/>
      <c r="M11" s="22"/>
      <c r="N11" s="22"/>
      <c r="O11" s="22"/>
      <c r="P11" s="22"/>
      <c r="Q11" s="22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x14ac:dyDescent="0.45">
      <c r="A12" s="14" t="s">
        <v>11</v>
      </c>
      <c r="B12">
        <f>B10*B11</f>
        <v>290</v>
      </c>
      <c r="C12">
        <f t="shared" ref="C12:Q12" si="4">C10*C11</f>
        <v>435</v>
      </c>
      <c r="D12">
        <f t="shared" si="4"/>
        <v>0</v>
      </c>
      <c r="E12">
        <f t="shared" si="4"/>
        <v>0</v>
      </c>
      <c r="F12">
        <f t="shared" si="4"/>
        <v>0</v>
      </c>
      <c r="G12">
        <f t="shared" si="4"/>
        <v>145</v>
      </c>
      <c r="H12">
        <f t="shared" si="4"/>
        <v>290</v>
      </c>
      <c r="I12">
        <f t="shared" si="4"/>
        <v>0</v>
      </c>
      <c r="J12">
        <f t="shared" si="4"/>
        <v>0</v>
      </c>
      <c r="K12">
        <f t="shared" si="4"/>
        <v>0</v>
      </c>
      <c r="L12">
        <f t="shared" si="4"/>
        <v>0</v>
      </c>
      <c r="M12">
        <f t="shared" si="4"/>
        <v>0</v>
      </c>
      <c r="N12">
        <f t="shared" si="4"/>
        <v>0</v>
      </c>
      <c r="O12">
        <f t="shared" si="4"/>
        <v>0</v>
      </c>
      <c r="P12">
        <f t="shared" si="4"/>
        <v>0</v>
      </c>
      <c r="Q12">
        <f t="shared" si="4"/>
        <v>0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x14ac:dyDescent="0.45">
      <c r="A13" s="14" t="s">
        <v>12</v>
      </c>
      <c r="B13">
        <f t="shared" ref="B13:Q13" si="5">-(clip_ht*B8)*B$11/2</f>
        <v>-80</v>
      </c>
      <c r="C13">
        <f t="shared" si="5"/>
        <v>-120</v>
      </c>
      <c r="D13">
        <f t="shared" si="5"/>
        <v>0</v>
      </c>
      <c r="E13">
        <f t="shared" si="5"/>
        <v>0</v>
      </c>
      <c r="F13">
        <f t="shared" si="5"/>
        <v>0</v>
      </c>
      <c r="G13">
        <f t="shared" si="5"/>
        <v>-40</v>
      </c>
      <c r="H13">
        <f t="shared" si="5"/>
        <v>-80</v>
      </c>
      <c r="I13">
        <f t="shared" si="5"/>
        <v>0</v>
      </c>
      <c r="J13">
        <f t="shared" si="5"/>
        <v>0</v>
      </c>
      <c r="K13">
        <f t="shared" si="5"/>
        <v>0</v>
      </c>
      <c r="L13">
        <f t="shared" si="5"/>
        <v>0</v>
      </c>
      <c r="M13">
        <f t="shared" si="5"/>
        <v>0</v>
      </c>
      <c r="N13">
        <f t="shared" si="5"/>
        <v>0</v>
      </c>
      <c r="O13">
        <f t="shared" si="5"/>
        <v>0</v>
      </c>
      <c r="P13">
        <f t="shared" si="5"/>
        <v>0</v>
      </c>
      <c r="Q13">
        <f t="shared" si="5"/>
        <v>0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x14ac:dyDescent="0.45">
      <c r="A14" s="14" t="s">
        <v>13</v>
      </c>
      <c r="B14">
        <f t="shared" ref="B14:Q14" si="6">(clip_ht*B8)*B$11/2</f>
        <v>80</v>
      </c>
      <c r="C14">
        <f t="shared" si="6"/>
        <v>120</v>
      </c>
      <c r="D14">
        <f t="shared" si="6"/>
        <v>0</v>
      </c>
      <c r="E14">
        <f t="shared" si="6"/>
        <v>0</v>
      </c>
      <c r="F14">
        <f t="shared" si="6"/>
        <v>0</v>
      </c>
      <c r="G14">
        <f t="shared" si="6"/>
        <v>40</v>
      </c>
      <c r="H14">
        <f t="shared" si="6"/>
        <v>80</v>
      </c>
      <c r="I14">
        <f t="shared" si="6"/>
        <v>0</v>
      </c>
      <c r="J14">
        <f t="shared" si="6"/>
        <v>0</v>
      </c>
      <c r="K14">
        <f t="shared" si="6"/>
        <v>0</v>
      </c>
      <c r="L14">
        <f t="shared" si="6"/>
        <v>0</v>
      </c>
      <c r="M14">
        <f t="shared" si="6"/>
        <v>0</v>
      </c>
      <c r="N14">
        <f t="shared" si="6"/>
        <v>0</v>
      </c>
      <c r="O14">
        <f t="shared" si="6"/>
        <v>0</v>
      </c>
      <c r="P14">
        <f t="shared" si="6"/>
        <v>0</v>
      </c>
      <c r="Q14">
        <f t="shared" si="6"/>
        <v>0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x14ac:dyDescent="0.45">
      <c r="A15" s="14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x14ac:dyDescent="0.4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5" x14ac:dyDescent="0.45">
      <c r="A17" t="s">
        <v>253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5" x14ac:dyDescent="0.45">
      <c r="A18" s="73" t="s">
        <v>241</v>
      </c>
      <c r="B18" s="73">
        <f t="shared" ref="B18:Q18" si="7">clip_ht_half*B8</f>
        <v>3.75</v>
      </c>
      <c r="C18" s="73">
        <f t="shared" si="7"/>
        <v>3.75</v>
      </c>
      <c r="D18" s="73">
        <f t="shared" si="7"/>
        <v>7.5</v>
      </c>
      <c r="E18" s="73">
        <f t="shared" si="7"/>
        <v>7.5</v>
      </c>
      <c r="F18" s="73">
        <f t="shared" si="7"/>
        <v>7.5</v>
      </c>
      <c r="G18" s="73">
        <f t="shared" si="7"/>
        <v>3.75</v>
      </c>
      <c r="H18" s="73">
        <f t="shared" si="7"/>
        <v>3.75</v>
      </c>
      <c r="I18" s="73">
        <f t="shared" si="7"/>
        <v>3.75</v>
      </c>
      <c r="J18" s="73">
        <f t="shared" si="7"/>
        <v>3.75</v>
      </c>
      <c r="K18" s="73">
        <f t="shared" si="7"/>
        <v>3.75</v>
      </c>
      <c r="L18" s="73">
        <f t="shared" si="7"/>
        <v>3.75</v>
      </c>
      <c r="M18" s="73">
        <f t="shared" si="7"/>
        <v>3.75</v>
      </c>
      <c r="N18" s="73">
        <f t="shared" si="7"/>
        <v>3.75</v>
      </c>
      <c r="O18" s="73">
        <f t="shared" si="7"/>
        <v>3.75</v>
      </c>
      <c r="P18" s="73">
        <f t="shared" si="7"/>
        <v>3.75</v>
      </c>
      <c r="Q18" s="73">
        <f t="shared" si="7"/>
        <v>3.75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5" x14ac:dyDescent="0.45">
      <c r="A19" s="14" t="s">
        <v>145</v>
      </c>
      <c r="B19" s="22">
        <v>20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5" x14ac:dyDescent="0.45">
      <c r="A20" s="14" t="s">
        <v>228</v>
      </c>
      <c r="B20">
        <f>(-B$18*B$19)/2</f>
        <v>-37.5</v>
      </c>
      <c r="C20">
        <f t="shared" ref="C20:Q20" si="8">(-C$18*C$19)/2</f>
        <v>0</v>
      </c>
      <c r="D20">
        <f t="shared" si="8"/>
        <v>0</v>
      </c>
      <c r="E20">
        <f t="shared" si="8"/>
        <v>0</v>
      </c>
      <c r="F20">
        <f t="shared" si="8"/>
        <v>0</v>
      </c>
      <c r="G20">
        <f t="shared" si="8"/>
        <v>0</v>
      </c>
      <c r="H20">
        <f t="shared" si="8"/>
        <v>0</v>
      </c>
      <c r="I20">
        <f t="shared" si="8"/>
        <v>0</v>
      </c>
      <c r="J20">
        <f t="shared" si="8"/>
        <v>0</v>
      </c>
      <c r="K20">
        <f t="shared" si="8"/>
        <v>0</v>
      </c>
      <c r="L20">
        <f t="shared" si="8"/>
        <v>0</v>
      </c>
      <c r="M20">
        <f t="shared" si="8"/>
        <v>0</v>
      </c>
      <c r="N20">
        <f t="shared" si="8"/>
        <v>0</v>
      </c>
      <c r="O20">
        <f t="shared" si="8"/>
        <v>0</v>
      </c>
      <c r="P20">
        <f t="shared" si="8"/>
        <v>0</v>
      </c>
      <c r="Q20">
        <f t="shared" si="8"/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5" x14ac:dyDescent="0.45">
      <c r="A21" s="14" t="s">
        <v>229</v>
      </c>
      <c r="B21">
        <f>(B$18*B$19)/2</f>
        <v>37.5</v>
      </c>
      <c r="C21">
        <f t="shared" ref="C21:Q21" si="9">(C$18*C$19)/2</f>
        <v>0</v>
      </c>
      <c r="D21">
        <f t="shared" si="9"/>
        <v>0</v>
      </c>
      <c r="E21">
        <f t="shared" si="9"/>
        <v>0</v>
      </c>
      <c r="F21">
        <f t="shared" si="9"/>
        <v>0</v>
      </c>
      <c r="G21">
        <f t="shared" si="9"/>
        <v>0</v>
      </c>
      <c r="H21">
        <f t="shared" si="9"/>
        <v>0</v>
      </c>
      <c r="I21">
        <f t="shared" si="9"/>
        <v>0</v>
      </c>
      <c r="J21">
        <f t="shared" si="9"/>
        <v>0</v>
      </c>
      <c r="K21">
        <f t="shared" si="9"/>
        <v>0</v>
      </c>
      <c r="L21">
        <f t="shared" si="9"/>
        <v>0</v>
      </c>
      <c r="M21">
        <f t="shared" si="9"/>
        <v>0</v>
      </c>
      <c r="N21">
        <f t="shared" si="9"/>
        <v>0</v>
      </c>
      <c r="O21">
        <f t="shared" si="9"/>
        <v>0</v>
      </c>
      <c r="P21">
        <f t="shared" si="9"/>
        <v>0</v>
      </c>
      <c r="Q21">
        <f t="shared" si="9"/>
        <v>0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5" x14ac:dyDescent="0.45">
      <c r="A22" s="14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5" x14ac:dyDescent="0.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5" x14ac:dyDescent="0.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5" x14ac:dyDescent="0.45">
      <c r="A25" s="32" t="s">
        <v>62</v>
      </c>
      <c r="B25" s="32"/>
      <c r="C25" s="32"/>
      <c r="D25" s="32"/>
      <c r="E25" s="32"/>
      <c r="F25" s="32"/>
      <c r="G25" s="32"/>
      <c r="H25" s="32"/>
      <c r="I25" s="32"/>
      <c r="J25" s="32"/>
      <c r="K25" s="84"/>
      <c r="L25" s="84"/>
      <c r="M25" s="32"/>
      <c r="N25" s="32"/>
      <c r="O25" s="32"/>
      <c r="P25" s="32"/>
      <c r="Q25" s="32" t="s">
        <v>20</v>
      </c>
      <c r="R25" s="32"/>
      <c r="S25" s="32"/>
      <c r="T25" s="32"/>
      <c r="U25" s="32"/>
      <c r="V25" s="32"/>
      <c r="W25" s="32" t="s">
        <v>39</v>
      </c>
      <c r="X25" s="32"/>
      <c r="Y25" s="32"/>
      <c r="Z25" s="32"/>
      <c r="AA25" s="32" t="s">
        <v>61</v>
      </c>
      <c r="AB25" s="32"/>
      <c r="AC25" s="32"/>
      <c r="AD25" s="32"/>
      <c r="AE25" s="32"/>
      <c r="AF25" s="32"/>
      <c r="AG25" s="2"/>
      <c r="AH25" s="5"/>
      <c r="AI25" s="3"/>
    </row>
    <row r="26" spans="1:35" s="95" customFormat="1" ht="57" x14ac:dyDescent="0.45">
      <c r="A26" s="92" t="s">
        <v>5</v>
      </c>
      <c r="B26" s="92" t="s">
        <v>6</v>
      </c>
      <c r="C26" s="92" t="s">
        <v>7</v>
      </c>
      <c r="D26" s="92" t="s">
        <v>8</v>
      </c>
      <c r="E26" s="92" t="s">
        <v>9</v>
      </c>
      <c r="F26" s="92" t="s">
        <v>10</v>
      </c>
      <c r="G26" s="92" t="s">
        <v>243</v>
      </c>
      <c r="H26" s="92" t="s">
        <v>11</v>
      </c>
      <c r="I26" s="92" t="s">
        <v>12</v>
      </c>
      <c r="J26" s="92" t="s">
        <v>13</v>
      </c>
      <c r="K26" s="93" t="s">
        <v>254</v>
      </c>
      <c r="L26" s="93" t="s">
        <v>255</v>
      </c>
      <c r="M26" s="92" t="s">
        <v>14</v>
      </c>
      <c r="N26" s="92" t="s">
        <v>15</v>
      </c>
      <c r="O26" s="92" t="s">
        <v>20</v>
      </c>
      <c r="P26" s="92" t="s">
        <v>21</v>
      </c>
      <c r="Q26" s="92" t="s">
        <v>31</v>
      </c>
      <c r="R26" s="92" t="s">
        <v>7</v>
      </c>
      <c r="S26" s="92" t="s">
        <v>5</v>
      </c>
      <c r="T26" s="92" t="s">
        <v>32</v>
      </c>
      <c r="U26" s="92" t="s">
        <v>33</v>
      </c>
      <c r="V26" s="92" t="s">
        <v>34</v>
      </c>
      <c r="W26" s="92" t="s">
        <v>35</v>
      </c>
      <c r="X26" s="92" t="s">
        <v>36</v>
      </c>
      <c r="Y26" s="92" t="s">
        <v>37</v>
      </c>
      <c r="Z26" s="92" t="s">
        <v>38</v>
      </c>
      <c r="AA26" s="92" t="s">
        <v>35</v>
      </c>
      <c r="AB26" s="92" t="s">
        <v>36</v>
      </c>
      <c r="AC26" s="92" t="s">
        <v>46</v>
      </c>
      <c r="AD26" s="92" t="s">
        <v>37</v>
      </c>
      <c r="AE26" s="92" t="s">
        <v>47</v>
      </c>
      <c r="AF26" s="92" t="s">
        <v>6</v>
      </c>
      <c r="AG26" s="92" t="s">
        <v>48</v>
      </c>
      <c r="AH26" s="94" t="s">
        <v>49</v>
      </c>
      <c r="AI26" s="92" t="s">
        <v>50</v>
      </c>
    </row>
    <row r="27" spans="1:35" x14ac:dyDescent="0.45">
      <c r="B27" s="85" t="s">
        <v>16</v>
      </c>
      <c r="C27" s="85"/>
      <c r="D27" s="85" t="s">
        <v>43</v>
      </c>
      <c r="E27" s="85" t="s">
        <v>3</v>
      </c>
      <c r="F27" s="85" t="s">
        <v>4</v>
      </c>
      <c r="G27" s="6" t="s">
        <v>239</v>
      </c>
      <c r="H27" s="85">
        <v>290</v>
      </c>
      <c r="I27" s="85">
        <v>-80</v>
      </c>
      <c r="J27" s="85">
        <v>80</v>
      </c>
      <c r="K27" s="86">
        <f t="shared" ref="K27:K38" si="10">2*(H27+ABS(I27)+J27)</f>
        <v>900</v>
      </c>
      <c r="L27" s="86">
        <f t="shared" ref="L27:L38" si="11">2*(I27+ABS(J27)+K27)</f>
        <v>1800</v>
      </c>
      <c r="M27" s="7">
        <v>0</v>
      </c>
      <c r="N27" s="7">
        <v>10</v>
      </c>
      <c r="O27" s="7" t="s">
        <v>22</v>
      </c>
      <c r="P27" s="7" t="s">
        <v>22</v>
      </c>
      <c r="Q27" s="8" t="s">
        <v>40</v>
      </c>
      <c r="R27" s="7" t="s">
        <v>2</v>
      </c>
      <c r="S27" s="6" t="s">
        <v>239</v>
      </c>
      <c r="T27" s="7" t="s">
        <v>41</v>
      </c>
      <c r="U27" s="7" t="s">
        <v>42</v>
      </c>
      <c r="V27" s="7" t="s">
        <v>43</v>
      </c>
      <c r="W27" s="7" t="s">
        <v>86</v>
      </c>
      <c r="X27" s="7" t="s">
        <v>44</v>
      </c>
      <c r="Y27" s="7" t="s">
        <v>1</v>
      </c>
      <c r="Z27" s="7" t="s">
        <v>45</v>
      </c>
      <c r="AA27" s="7" t="s">
        <v>87</v>
      </c>
      <c r="AB27" s="7" t="s">
        <v>44</v>
      </c>
      <c r="AC27" s="7" t="s">
        <v>51</v>
      </c>
      <c r="AD27" s="7" t="s">
        <v>52</v>
      </c>
      <c r="AE27" s="7" t="s">
        <v>0</v>
      </c>
      <c r="AF27" s="7" t="s">
        <v>53</v>
      </c>
      <c r="AH27" s="7" t="s">
        <v>60</v>
      </c>
      <c r="AI27" s="7" t="s">
        <v>22</v>
      </c>
    </row>
    <row r="28" spans="1:35" x14ac:dyDescent="0.45">
      <c r="B28" s="85" t="s">
        <v>16</v>
      </c>
      <c r="C28" s="85"/>
      <c r="D28" s="85"/>
      <c r="E28" s="85"/>
      <c r="F28" s="85"/>
      <c r="G28" s="6" t="s">
        <v>240</v>
      </c>
      <c r="H28" s="85">
        <v>290</v>
      </c>
      <c r="I28" s="85">
        <v>-37.5</v>
      </c>
      <c r="J28" s="85">
        <v>37.5</v>
      </c>
      <c r="K28" s="86">
        <f t="shared" si="10"/>
        <v>730</v>
      </c>
      <c r="L28" s="86">
        <f t="shared" si="11"/>
        <v>1460</v>
      </c>
      <c r="AH28" s="8"/>
      <c r="AI28" s="8"/>
    </row>
    <row r="29" spans="1:35" x14ac:dyDescent="0.45">
      <c r="A29" s="83" t="s">
        <v>154</v>
      </c>
      <c r="B29" s="87">
        <v>20</v>
      </c>
      <c r="C29" s="87"/>
      <c r="D29" s="87"/>
      <c r="E29" s="87"/>
      <c r="F29" s="87"/>
      <c r="G29" s="87"/>
      <c r="H29" s="87">
        <v>1160</v>
      </c>
      <c r="I29" s="87">
        <v>-320</v>
      </c>
      <c r="J29" s="87">
        <v>320</v>
      </c>
      <c r="K29" s="86">
        <f t="shared" si="10"/>
        <v>3600</v>
      </c>
      <c r="L29" s="86">
        <f t="shared" si="11"/>
        <v>7200</v>
      </c>
      <c r="AH29" s="8"/>
      <c r="AI29" s="8"/>
    </row>
    <row r="30" spans="1:35" x14ac:dyDescent="0.45">
      <c r="A30" s="83" t="s">
        <v>155</v>
      </c>
      <c r="B30" s="87">
        <v>20</v>
      </c>
      <c r="C30" s="87"/>
      <c r="D30" s="87"/>
      <c r="E30" s="87"/>
      <c r="F30" s="87"/>
      <c r="G30" s="87"/>
      <c r="H30" s="87"/>
      <c r="I30" s="87">
        <v>-150</v>
      </c>
      <c r="J30" s="87">
        <v>150</v>
      </c>
      <c r="K30" s="86">
        <f t="shared" si="10"/>
        <v>600</v>
      </c>
      <c r="L30" s="86">
        <f t="shared" si="11"/>
        <v>1200</v>
      </c>
      <c r="AH30" s="8"/>
      <c r="AI30" s="8"/>
    </row>
    <row r="31" spans="1:35" x14ac:dyDescent="0.45">
      <c r="B31" s="85"/>
      <c r="C31" s="85"/>
      <c r="D31" s="85"/>
      <c r="E31" s="85"/>
      <c r="F31" s="85"/>
      <c r="G31" s="85"/>
      <c r="H31" s="85"/>
      <c r="I31" s="85"/>
      <c r="J31" s="85"/>
      <c r="K31" s="86">
        <f t="shared" si="10"/>
        <v>0</v>
      </c>
      <c r="L31" s="86">
        <f t="shared" si="11"/>
        <v>0</v>
      </c>
      <c r="AH31" s="8"/>
      <c r="AI31" s="8"/>
    </row>
    <row r="32" spans="1:35" x14ac:dyDescent="0.45">
      <c r="B32" s="85"/>
      <c r="C32" s="85"/>
      <c r="D32" s="85"/>
      <c r="E32" s="85"/>
      <c r="F32" s="85"/>
      <c r="G32" s="85"/>
      <c r="H32" s="85"/>
      <c r="I32" s="85"/>
      <c r="J32" s="85"/>
      <c r="K32" s="86">
        <f t="shared" si="10"/>
        <v>0</v>
      </c>
      <c r="L32" s="86">
        <f t="shared" si="11"/>
        <v>0</v>
      </c>
      <c r="AH32" s="8"/>
      <c r="AI32" s="8"/>
    </row>
    <row r="33" spans="2:35" x14ac:dyDescent="0.45">
      <c r="B33" s="85"/>
      <c r="C33" s="85"/>
      <c r="D33" s="85"/>
      <c r="E33" s="85"/>
      <c r="F33" s="85"/>
      <c r="G33" s="85"/>
      <c r="H33" s="85"/>
      <c r="I33" s="85"/>
      <c r="J33" s="85"/>
      <c r="K33" s="86">
        <f t="shared" si="10"/>
        <v>0</v>
      </c>
      <c r="L33" s="86">
        <f t="shared" si="11"/>
        <v>0</v>
      </c>
      <c r="AH33" s="8"/>
      <c r="AI33" s="8"/>
    </row>
    <row r="34" spans="2:35" x14ac:dyDescent="0.45">
      <c r="B34" s="85"/>
      <c r="C34" s="85"/>
      <c r="D34" s="85"/>
      <c r="E34" s="85"/>
      <c r="F34" s="85"/>
      <c r="G34" s="85"/>
      <c r="H34" s="85"/>
      <c r="I34" s="85"/>
      <c r="J34" s="85"/>
      <c r="K34" s="86">
        <f t="shared" si="10"/>
        <v>0</v>
      </c>
      <c r="L34" s="86">
        <f t="shared" si="11"/>
        <v>0</v>
      </c>
      <c r="AH34" s="8"/>
      <c r="AI34" s="8"/>
    </row>
    <row r="35" spans="2:35" x14ac:dyDescent="0.45">
      <c r="B35" s="85"/>
      <c r="C35" s="85"/>
      <c r="D35" s="85"/>
      <c r="E35" s="85"/>
      <c r="F35" s="85"/>
      <c r="G35" s="85"/>
      <c r="H35" s="85"/>
      <c r="I35" s="85"/>
      <c r="J35" s="85"/>
      <c r="K35" s="86">
        <f t="shared" si="10"/>
        <v>0</v>
      </c>
      <c r="L35" s="86">
        <f t="shared" si="11"/>
        <v>0</v>
      </c>
      <c r="AH35" s="8"/>
      <c r="AI35" s="8"/>
    </row>
    <row r="36" spans="2:35" x14ac:dyDescent="0.45">
      <c r="B36" s="85"/>
      <c r="C36" s="85"/>
      <c r="D36" s="85"/>
      <c r="E36" s="85"/>
      <c r="F36" s="85"/>
      <c r="G36" s="85"/>
      <c r="H36" s="85"/>
      <c r="I36" s="85"/>
      <c r="J36" s="85"/>
      <c r="K36" s="86">
        <f t="shared" si="10"/>
        <v>0</v>
      </c>
      <c r="L36" s="86">
        <f t="shared" si="11"/>
        <v>0</v>
      </c>
      <c r="AH36" s="8"/>
      <c r="AI36" s="8"/>
    </row>
    <row r="37" spans="2:35" x14ac:dyDescent="0.45">
      <c r="B37" s="85"/>
      <c r="C37" s="85"/>
      <c r="D37" s="85"/>
      <c r="E37" s="85"/>
      <c r="F37" s="85"/>
      <c r="G37" s="85"/>
      <c r="H37" s="85"/>
      <c r="I37" s="85"/>
      <c r="J37" s="85"/>
      <c r="K37" s="86">
        <f t="shared" si="10"/>
        <v>0</v>
      </c>
      <c r="L37" s="86">
        <f t="shared" si="11"/>
        <v>0</v>
      </c>
      <c r="AH37" s="8"/>
      <c r="AI37" s="8"/>
    </row>
    <row r="38" spans="2:35" x14ac:dyDescent="0.45">
      <c r="B38" s="85"/>
      <c r="C38" s="85"/>
      <c r="D38" s="85"/>
      <c r="E38" s="85"/>
      <c r="F38" s="85"/>
      <c r="G38" s="85"/>
      <c r="H38" s="85"/>
      <c r="I38" s="85"/>
      <c r="J38" s="85"/>
      <c r="K38" s="86">
        <f t="shared" si="10"/>
        <v>0</v>
      </c>
      <c r="L38" s="86">
        <f t="shared" si="11"/>
        <v>0</v>
      </c>
      <c r="AH38" s="8"/>
      <c r="AI38" s="8"/>
    </row>
    <row r="39" spans="2:35" x14ac:dyDescent="0.45">
      <c r="B39" s="85"/>
      <c r="C39" s="85"/>
      <c r="D39" s="85"/>
      <c r="E39" s="85"/>
      <c r="F39" s="85"/>
      <c r="G39" s="85"/>
      <c r="H39" s="85"/>
      <c r="I39" s="85"/>
      <c r="J39" s="85"/>
      <c r="AH39" s="8"/>
    </row>
    <row r="40" spans="2:35" x14ac:dyDescent="0.45">
      <c r="B40" s="85"/>
      <c r="C40" s="85"/>
      <c r="D40" s="85"/>
      <c r="E40" s="85"/>
      <c r="F40" s="85"/>
      <c r="G40" s="85"/>
      <c r="H40" s="85"/>
      <c r="I40" s="85"/>
      <c r="J40" s="85"/>
      <c r="AH40" s="8"/>
    </row>
    <row r="41" spans="2:35" x14ac:dyDescent="0.45">
      <c r="B41" s="85"/>
      <c r="C41" s="85"/>
      <c r="D41" s="85"/>
      <c r="E41" s="85"/>
      <c r="F41" s="85"/>
      <c r="G41" s="85"/>
      <c r="H41" s="85"/>
      <c r="I41" s="85"/>
      <c r="J41" s="85"/>
      <c r="AH41" s="8"/>
    </row>
    <row r="42" spans="2:35" x14ac:dyDescent="0.45">
      <c r="B42" s="85"/>
      <c r="C42" s="85"/>
      <c r="D42" s="85"/>
      <c r="E42" s="85"/>
      <c r="F42" s="85"/>
      <c r="G42" s="85"/>
      <c r="H42" s="85"/>
      <c r="I42" s="85"/>
      <c r="J42" s="85"/>
      <c r="AH42" s="8"/>
    </row>
    <row r="43" spans="2:35" x14ac:dyDescent="0.45">
      <c r="B43" s="85"/>
      <c r="C43" s="85"/>
      <c r="D43" s="85"/>
      <c r="E43" s="85"/>
      <c r="F43" s="85"/>
      <c r="G43" s="85"/>
      <c r="H43" s="85"/>
      <c r="I43" s="85"/>
      <c r="J43" s="85"/>
      <c r="AH43" s="8"/>
    </row>
    <row r="44" spans="2:35" x14ac:dyDescent="0.45">
      <c r="B44" s="85"/>
      <c r="C44" s="85"/>
      <c r="D44" s="85"/>
      <c r="E44" s="85"/>
      <c r="F44" s="85"/>
      <c r="G44" s="85"/>
      <c r="H44" s="85"/>
      <c r="I44" s="85"/>
      <c r="J44" s="85"/>
      <c r="AH44" s="8"/>
    </row>
    <row r="45" spans="2:35" x14ac:dyDescent="0.45">
      <c r="B45" s="85"/>
      <c r="C45" s="85"/>
      <c r="D45" s="85"/>
      <c r="E45" s="85"/>
      <c r="F45" s="85"/>
      <c r="G45" s="85"/>
      <c r="H45" s="85"/>
      <c r="I45" s="85"/>
      <c r="J45" s="85"/>
      <c r="AH45" s="8"/>
    </row>
    <row r="46" spans="2:35" x14ac:dyDescent="0.45">
      <c r="B46" s="85"/>
      <c r="C46" s="85"/>
      <c r="D46" s="85"/>
      <c r="E46" s="85"/>
      <c r="F46" s="85"/>
      <c r="G46" s="85"/>
      <c r="H46" s="85"/>
      <c r="I46" s="85"/>
      <c r="J46" s="85"/>
      <c r="AH46" s="8"/>
    </row>
    <row r="47" spans="2:35" x14ac:dyDescent="0.45">
      <c r="B47" s="85"/>
      <c r="C47" s="85"/>
      <c r="D47" s="85"/>
      <c r="E47" s="85"/>
      <c r="F47" s="85"/>
      <c r="G47" s="85"/>
      <c r="H47" s="85"/>
      <c r="I47" s="85"/>
      <c r="J47" s="85"/>
      <c r="AH47" s="8"/>
    </row>
    <row r="48" spans="2:35" x14ac:dyDescent="0.45">
      <c r="B48" s="85"/>
      <c r="C48" s="85"/>
      <c r="D48" s="85"/>
      <c r="E48" s="85"/>
      <c r="F48" s="85"/>
      <c r="G48" s="85"/>
      <c r="H48" s="85"/>
      <c r="I48" s="85"/>
      <c r="J48" s="85"/>
      <c r="AH48" s="8"/>
    </row>
    <row r="49" spans="2:34" x14ac:dyDescent="0.45">
      <c r="B49" s="85"/>
      <c r="C49" s="85"/>
      <c r="D49" s="85"/>
      <c r="E49" s="85"/>
      <c r="F49" s="85"/>
      <c r="G49" s="85"/>
      <c r="H49" s="85"/>
      <c r="I49" s="85"/>
      <c r="J49" s="85"/>
      <c r="AH49" s="8"/>
    </row>
    <row r="50" spans="2:34" x14ac:dyDescent="0.45">
      <c r="B50" s="85"/>
      <c r="C50" s="85"/>
      <c r="D50" s="85"/>
      <c r="E50" s="85"/>
      <c r="F50" s="85"/>
      <c r="G50" s="85"/>
      <c r="H50" s="85"/>
      <c r="I50" s="85"/>
      <c r="J50" s="85"/>
      <c r="AH50" s="8"/>
    </row>
    <row r="51" spans="2:34" x14ac:dyDescent="0.45">
      <c r="AH51" s="8"/>
    </row>
    <row r="52" spans="2:34" x14ac:dyDescent="0.45">
      <c r="AH52" s="8"/>
    </row>
    <row r="53" spans="2:34" x14ac:dyDescent="0.45">
      <c r="AH53" s="8"/>
    </row>
    <row r="54" spans="2:34" x14ac:dyDescent="0.45">
      <c r="AH54" s="8"/>
    </row>
    <row r="55" spans="2:34" x14ac:dyDescent="0.45">
      <c r="AH55" s="8"/>
    </row>
    <row r="56" spans="2:34" x14ac:dyDescent="0.45">
      <c r="AH56" s="8"/>
    </row>
    <row r="57" spans="2:34" x14ac:dyDescent="0.45">
      <c r="AH57" s="8"/>
    </row>
    <row r="58" spans="2:34" x14ac:dyDescent="0.45">
      <c r="S58" s="8">
        <v>3600</v>
      </c>
      <c r="T58" s="8">
        <v>1160</v>
      </c>
      <c r="U58" s="8">
        <f>(S58/2)-T58</f>
        <v>640</v>
      </c>
      <c r="AH58" s="8"/>
    </row>
    <row r="59" spans="2:34" x14ac:dyDescent="0.45">
      <c r="S59" s="8">
        <v>2920</v>
      </c>
      <c r="T59" s="8">
        <v>1160</v>
      </c>
      <c r="U59" s="8">
        <f>(S59/2)-T59</f>
        <v>300</v>
      </c>
      <c r="AH59" s="8"/>
    </row>
    <row r="60" spans="2:34" x14ac:dyDescent="0.45">
      <c r="AH60" s="8"/>
    </row>
    <row r="61" spans="2:34" x14ac:dyDescent="0.45">
      <c r="AH61" s="8"/>
    </row>
    <row r="62" spans="2:34" x14ac:dyDescent="0.45">
      <c r="AH62" s="8"/>
    </row>
    <row r="63" spans="2:34" x14ac:dyDescent="0.45">
      <c r="AH63" s="8"/>
    </row>
    <row r="64" spans="2:34" x14ac:dyDescent="0.45">
      <c r="AH64" s="8"/>
    </row>
    <row r="65" spans="34:34" x14ac:dyDescent="0.45">
      <c r="AH65" s="8"/>
    </row>
    <row r="66" spans="34:34" x14ac:dyDescent="0.45">
      <c r="AH66" s="8"/>
    </row>
    <row r="67" spans="34:34" x14ac:dyDescent="0.45">
      <c r="AH67" s="8"/>
    </row>
    <row r="68" spans="34:34" x14ac:dyDescent="0.45">
      <c r="AH68" s="8"/>
    </row>
    <row r="69" spans="34:34" x14ac:dyDescent="0.45">
      <c r="AH69" s="8"/>
    </row>
    <row r="70" spans="34:34" x14ac:dyDescent="0.45">
      <c r="AH70" s="8"/>
    </row>
    <row r="71" spans="34:34" x14ac:dyDescent="0.45">
      <c r="AH71" s="8"/>
    </row>
    <row r="72" spans="34:34" x14ac:dyDescent="0.45">
      <c r="AH72" s="8"/>
    </row>
    <row r="73" spans="34:34" x14ac:dyDescent="0.45">
      <c r="AH73" s="8"/>
    </row>
    <row r="74" spans="34:34" x14ac:dyDescent="0.45">
      <c r="AH74" s="8"/>
    </row>
    <row r="75" spans="34:34" x14ac:dyDescent="0.45">
      <c r="AH75" s="8"/>
    </row>
    <row r="76" spans="34:34" x14ac:dyDescent="0.45">
      <c r="AH76" s="8"/>
    </row>
    <row r="77" spans="34:34" x14ac:dyDescent="0.45">
      <c r="AH77" s="8"/>
    </row>
    <row r="78" spans="34:34" x14ac:dyDescent="0.45">
      <c r="AH78" s="8"/>
    </row>
    <row r="79" spans="34:34" x14ac:dyDescent="0.45">
      <c r="AH79" s="8"/>
    </row>
    <row r="80" spans="34:34" x14ac:dyDescent="0.45">
      <c r="AH80" s="8"/>
    </row>
    <row r="81" spans="34:34" x14ac:dyDescent="0.45">
      <c r="AH81" s="8"/>
    </row>
    <row r="82" spans="34:34" x14ac:dyDescent="0.45">
      <c r="AH82" s="8"/>
    </row>
    <row r="83" spans="34:34" x14ac:dyDescent="0.45">
      <c r="AH83" s="8"/>
    </row>
    <row r="84" spans="34:34" x14ac:dyDescent="0.45">
      <c r="AH84" s="8"/>
    </row>
    <row r="85" spans="34:34" x14ac:dyDescent="0.45">
      <c r="AH85" s="8"/>
    </row>
    <row r="86" spans="34:34" x14ac:dyDescent="0.45">
      <c r="AH86" s="8"/>
    </row>
    <row r="87" spans="34:34" x14ac:dyDescent="0.45">
      <c r="AH87" s="8"/>
    </row>
    <row r="88" spans="34:34" x14ac:dyDescent="0.45">
      <c r="AH88" s="8"/>
    </row>
    <row r="89" spans="34:34" x14ac:dyDescent="0.45">
      <c r="AH89" s="8"/>
    </row>
    <row r="90" spans="34:34" x14ac:dyDescent="0.45">
      <c r="AH90" s="8"/>
    </row>
    <row r="91" spans="34:34" x14ac:dyDescent="0.45">
      <c r="AH91" s="8"/>
    </row>
    <row r="92" spans="34:34" x14ac:dyDescent="0.45">
      <c r="AH92" s="8"/>
    </row>
    <row r="93" spans="34:34" x14ac:dyDescent="0.45">
      <c r="AH93" s="8"/>
    </row>
    <row r="94" spans="34:34" x14ac:dyDescent="0.45">
      <c r="AH94" s="8"/>
    </row>
    <row r="95" spans="34:34" x14ac:dyDescent="0.45">
      <c r="AH95" s="8"/>
    </row>
    <row r="96" spans="34:34" x14ac:dyDescent="0.45">
      <c r="AH96" s="8"/>
    </row>
    <row r="97" spans="34:34" x14ac:dyDescent="0.45">
      <c r="AH97" s="8"/>
    </row>
    <row r="98" spans="34:34" x14ac:dyDescent="0.45">
      <c r="AH98" s="8"/>
    </row>
    <row r="99" spans="34:34" x14ac:dyDescent="0.45">
      <c r="AH99" s="8"/>
    </row>
    <row r="100" spans="34:34" x14ac:dyDescent="0.45">
      <c r="AH100" s="8"/>
    </row>
    <row r="101" spans="34:34" x14ac:dyDescent="0.45">
      <c r="AH101" s="8"/>
    </row>
    <row r="102" spans="34:34" x14ac:dyDescent="0.45">
      <c r="AH102" s="8"/>
    </row>
    <row r="103" spans="34:34" x14ac:dyDescent="0.45">
      <c r="AH103" s="8"/>
    </row>
    <row r="104" spans="34:34" x14ac:dyDescent="0.45">
      <c r="AH104" s="8"/>
    </row>
    <row r="105" spans="34:34" x14ac:dyDescent="0.45">
      <c r="AH105" s="8"/>
    </row>
    <row r="106" spans="34:34" x14ac:dyDescent="0.45">
      <c r="AH106" s="8"/>
    </row>
    <row r="107" spans="34:34" x14ac:dyDescent="0.45">
      <c r="AH107" s="8"/>
    </row>
    <row r="108" spans="34:34" x14ac:dyDescent="0.45">
      <c r="AH108" s="8"/>
    </row>
    <row r="109" spans="34:34" x14ac:dyDescent="0.45">
      <c r="AH109" s="8"/>
    </row>
    <row r="110" spans="34:34" x14ac:dyDescent="0.45">
      <c r="AH110" s="8"/>
    </row>
    <row r="111" spans="34:34" x14ac:dyDescent="0.45">
      <c r="AH111" s="8"/>
    </row>
    <row r="112" spans="34:34" x14ac:dyDescent="0.45">
      <c r="AH112" s="8"/>
    </row>
    <row r="113" spans="34:34" x14ac:dyDescent="0.45">
      <c r="AH113" s="8"/>
    </row>
    <row r="114" spans="34:34" x14ac:dyDescent="0.45">
      <c r="AH114" s="8"/>
    </row>
    <row r="115" spans="34:34" x14ac:dyDescent="0.45">
      <c r="AH115" s="8"/>
    </row>
    <row r="116" spans="34:34" x14ac:dyDescent="0.45">
      <c r="AH116" s="8"/>
    </row>
    <row r="117" spans="34:34" x14ac:dyDescent="0.45">
      <c r="AH117" s="8"/>
    </row>
    <row r="118" spans="34:34" x14ac:dyDescent="0.45">
      <c r="AH118" s="8"/>
    </row>
    <row r="119" spans="34:34" x14ac:dyDescent="0.45">
      <c r="AH119" s="8"/>
    </row>
    <row r="120" spans="34:34" x14ac:dyDescent="0.45">
      <c r="AH120" s="8"/>
    </row>
    <row r="121" spans="34:34" x14ac:dyDescent="0.45">
      <c r="AH121" s="8"/>
    </row>
    <row r="122" spans="34:34" x14ac:dyDescent="0.45">
      <c r="AH122" s="8"/>
    </row>
    <row r="123" spans="34:34" x14ac:dyDescent="0.45">
      <c r="AH123" s="8"/>
    </row>
    <row r="124" spans="34:34" x14ac:dyDescent="0.45">
      <c r="AH124" s="8"/>
    </row>
    <row r="125" spans="34:34" x14ac:dyDescent="0.45">
      <c r="AH125" s="8"/>
    </row>
    <row r="126" spans="34:34" x14ac:dyDescent="0.45">
      <c r="AH126" s="8"/>
    </row>
    <row r="127" spans="34:34" x14ac:dyDescent="0.45">
      <c r="AH127" s="8"/>
    </row>
    <row r="128" spans="34:34" x14ac:dyDescent="0.45">
      <c r="AH128" s="8"/>
    </row>
    <row r="129" spans="34:34" x14ac:dyDescent="0.45">
      <c r="AH129" s="8"/>
    </row>
    <row r="130" spans="34:34" x14ac:dyDescent="0.45">
      <c r="AH130" s="8"/>
    </row>
    <row r="131" spans="34:34" x14ac:dyDescent="0.45">
      <c r="AH131" s="8"/>
    </row>
    <row r="132" spans="34:34" x14ac:dyDescent="0.45">
      <c r="AH132" s="8"/>
    </row>
    <row r="133" spans="34:34" x14ac:dyDescent="0.45">
      <c r="AH133" s="8"/>
    </row>
    <row r="134" spans="34:34" x14ac:dyDescent="0.45">
      <c r="AH134" s="8"/>
    </row>
    <row r="135" spans="34:34" x14ac:dyDescent="0.45">
      <c r="AH135" s="8"/>
    </row>
    <row r="136" spans="34:34" x14ac:dyDescent="0.45">
      <c r="AH136" s="8"/>
    </row>
    <row r="137" spans="34:34" x14ac:dyDescent="0.45">
      <c r="AH137" s="8"/>
    </row>
    <row r="138" spans="34:34" x14ac:dyDescent="0.45">
      <c r="AH138" s="8"/>
    </row>
    <row r="139" spans="34:34" x14ac:dyDescent="0.45">
      <c r="AH139" s="8"/>
    </row>
    <row r="140" spans="34:34" x14ac:dyDescent="0.45">
      <c r="AH140" s="8"/>
    </row>
    <row r="141" spans="34:34" x14ac:dyDescent="0.45">
      <c r="AH141" s="8"/>
    </row>
    <row r="142" spans="34:34" x14ac:dyDescent="0.45">
      <c r="AH142" s="8"/>
    </row>
    <row r="143" spans="34:34" x14ac:dyDescent="0.45">
      <c r="AH143" s="8"/>
    </row>
    <row r="144" spans="34:34" x14ac:dyDescent="0.45">
      <c r="AH144" s="8"/>
    </row>
    <row r="145" spans="34:34" x14ac:dyDescent="0.45">
      <c r="AH145" s="8"/>
    </row>
    <row r="146" spans="34:34" x14ac:dyDescent="0.45">
      <c r="AH146" s="8"/>
    </row>
    <row r="147" spans="34:34" x14ac:dyDescent="0.45">
      <c r="AH147" s="8"/>
    </row>
    <row r="148" spans="34:34" x14ac:dyDescent="0.45">
      <c r="AH148" s="8"/>
    </row>
    <row r="149" spans="34:34" x14ac:dyDescent="0.45">
      <c r="AH149" s="8"/>
    </row>
    <row r="150" spans="34:34" x14ac:dyDescent="0.45">
      <c r="AH150" s="8"/>
    </row>
    <row r="151" spans="34:34" x14ac:dyDescent="0.45">
      <c r="AH151" s="8"/>
    </row>
    <row r="152" spans="34:34" x14ac:dyDescent="0.45">
      <c r="AH152" s="8"/>
    </row>
    <row r="153" spans="34:34" x14ac:dyDescent="0.45">
      <c r="AH153" s="8"/>
    </row>
    <row r="154" spans="34:34" x14ac:dyDescent="0.45">
      <c r="AH154" s="8"/>
    </row>
    <row r="155" spans="34:34" x14ac:dyDescent="0.45">
      <c r="AH155" s="8"/>
    </row>
    <row r="156" spans="34:34" x14ac:dyDescent="0.45">
      <c r="AH156" s="8"/>
    </row>
    <row r="157" spans="34:34" x14ac:dyDescent="0.45">
      <c r="AH157" s="8"/>
    </row>
    <row r="158" spans="34:34" x14ac:dyDescent="0.45">
      <c r="AH158" s="8"/>
    </row>
    <row r="159" spans="34:34" x14ac:dyDescent="0.45">
      <c r="AH159" s="8"/>
    </row>
    <row r="160" spans="34:34" x14ac:dyDescent="0.45">
      <c r="AH160" s="8"/>
    </row>
    <row r="161" spans="34:34" x14ac:dyDescent="0.45">
      <c r="AH161" s="8"/>
    </row>
    <row r="162" spans="34:34" x14ac:dyDescent="0.45">
      <c r="AH162" s="8"/>
    </row>
    <row r="163" spans="34:34" x14ac:dyDescent="0.45">
      <c r="AH163" s="8"/>
    </row>
    <row r="164" spans="34:34" x14ac:dyDescent="0.45">
      <c r="AH164" s="8"/>
    </row>
    <row r="165" spans="34:34" x14ac:dyDescent="0.45">
      <c r="AH165" s="8"/>
    </row>
    <row r="166" spans="34:34" x14ac:dyDescent="0.45">
      <c r="AH166" s="8"/>
    </row>
    <row r="167" spans="34:34" x14ac:dyDescent="0.45">
      <c r="AH167" s="8"/>
    </row>
    <row r="168" spans="34:34" x14ac:dyDescent="0.45">
      <c r="AH168" s="8"/>
    </row>
    <row r="169" spans="34:34" x14ac:dyDescent="0.45">
      <c r="AH169" s="8"/>
    </row>
    <row r="170" spans="34:34" x14ac:dyDescent="0.45">
      <c r="AH170" s="8"/>
    </row>
    <row r="171" spans="34:34" x14ac:dyDescent="0.45">
      <c r="AH171" s="8"/>
    </row>
    <row r="172" spans="34:34" x14ac:dyDescent="0.45">
      <c r="AH172" s="8"/>
    </row>
    <row r="173" spans="34:34" x14ac:dyDescent="0.45">
      <c r="AH173" s="8"/>
    </row>
    <row r="174" spans="34:34" x14ac:dyDescent="0.45">
      <c r="AH174" s="8"/>
    </row>
    <row r="175" spans="34:34" x14ac:dyDescent="0.45">
      <c r="AH175" s="8"/>
    </row>
    <row r="176" spans="34:34" x14ac:dyDescent="0.45">
      <c r="AH176" s="8"/>
    </row>
    <row r="177" spans="34:34" x14ac:dyDescent="0.45">
      <c r="AH177" s="8"/>
    </row>
    <row r="178" spans="34:34" x14ac:dyDescent="0.45">
      <c r="AH178" s="8"/>
    </row>
    <row r="179" spans="34:34" x14ac:dyDescent="0.45">
      <c r="AH179" s="8"/>
    </row>
    <row r="180" spans="34:34" x14ac:dyDescent="0.45">
      <c r="AH180" s="8"/>
    </row>
    <row r="181" spans="34:34" x14ac:dyDescent="0.45">
      <c r="AH181" s="8"/>
    </row>
    <row r="182" spans="34:34" x14ac:dyDescent="0.45">
      <c r="AH182" s="8"/>
    </row>
    <row r="183" spans="34:34" x14ac:dyDescent="0.45">
      <c r="AH183" s="8"/>
    </row>
    <row r="184" spans="34:34" x14ac:dyDescent="0.45">
      <c r="AH184" s="8"/>
    </row>
    <row r="185" spans="34:34" x14ac:dyDescent="0.45">
      <c r="AH185" s="8"/>
    </row>
    <row r="186" spans="34:34" x14ac:dyDescent="0.45">
      <c r="AH186" s="8"/>
    </row>
    <row r="187" spans="34:34" x14ac:dyDescent="0.45">
      <c r="AH187" s="8"/>
    </row>
    <row r="188" spans="34:34" x14ac:dyDescent="0.45">
      <c r="AH188" s="8"/>
    </row>
    <row r="189" spans="34:34" x14ac:dyDescent="0.45">
      <c r="AH189" s="8"/>
    </row>
    <row r="190" spans="34:34" x14ac:dyDescent="0.45">
      <c r="AH190" s="8"/>
    </row>
    <row r="191" spans="34:34" x14ac:dyDescent="0.45">
      <c r="AH191" s="8"/>
    </row>
    <row r="192" spans="34:34" x14ac:dyDescent="0.45">
      <c r="AH192" s="8"/>
    </row>
    <row r="193" spans="34:34" x14ac:dyDescent="0.45">
      <c r="AH193" s="8"/>
    </row>
    <row r="194" spans="34:34" x14ac:dyDescent="0.45">
      <c r="AH194" s="8"/>
    </row>
    <row r="195" spans="34:34" x14ac:dyDescent="0.45">
      <c r="AH195" s="8"/>
    </row>
    <row r="196" spans="34:34" x14ac:dyDescent="0.45">
      <c r="AH196" s="8"/>
    </row>
    <row r="197" spans="34:34" x14ac:dyDescent="0.45">
      <c r="AH197" s="8"/>
    </row>
    <row r="198" spans="34:34" x14ac:dyDescent="0.45">
      <c r="AH198" s="8"/>
    </row>
    <row r="199" spans="34:34" x14ac:dyDescent="0.45">
      <c r="AH199" s="8"/>
    </row>
    <row r="200" spans="34:34" x14ac:dyDescent="0.45">
      <c r="AH200" s="8"/>
    </row>
    <row r="201" spans="34:34" x14ac:dyDescent="0.45">
      <c r="AH201" s="8"/>
    </row>
    <row r="202" spans="34:34" x14ac:dyDescent="0.45">
      <c r="AH202" s="8"/>
    </row>
    <row r="203" spans="34:34" x14ac:dyDescent="0.45">
      <c r="AH203" s="8"/>
    </row>
    <row r="204" spans="34:34" x14ac:dyDescent="0.45">
      <c r="AH204" s="8"/>
    </row>
    <row r="205" spans="34:34" x14ac:dyDescent="0.45">
      <c r="AH205" s="8"/>
    </row>
    <row r="206" spans="34:34" x14ac:dyDescent="0.45">
      <c r="AH206" s="8"/>
    </row>
    <row r="207" spans="34:34" x14ac:dyDescent="0.45">
      <c r="AH207" s="8"/>
    </row>
    <row r="208" spans="34:34" x14ac:dyDescent="0.45">
      <c r="AH208" s="8"/>
    </row>
    <row r="209" spans="34:34" x14ac:dyDescent="0.45">
      <c r="AH209" s="8"/>
    </row>
    <row r="210" spans="34:34" x14ac:dyDescent="0.45">
      <c r="AH210" s="8"/>
    </row>
    <row r="211" spans="34:34" x14ac:dyDescent="0.45">
      <c r="AH211" s="8"/>
    </row>
    <row r="212" spans="34:34" x14ac:dyDescent="0.45">
      <c r="AH212" s="8"/>
    </row>
    <row r="213" spans="34:34" x14ac:dyDescent="0.45">
      <c r="AH213" s="8"/>
    </row>
    <row r="214" spans="34:34" x14ac:dyDescent="0.45">
      <c r="AH214" s="8"/>
    </row>
    <row r="215" spans="34:34" x14ac:dyDescent="0.45">
      <c r="AH215" s="8"/>
    </row>
    <row r="216" spans="34:34" x14ac:dyDescent="0.45">
      <c r="AH216" s="8"/>
    </row>
    <row r="217" spans="34:34" x14ac:dyDescent="0.45">
      <c r="AH217" s="8"/>
    </row>
    <row r="218" spans="34:34" x14ac:dyDescent="0.45">
      <c r="AH218" s="8"/>
    </row>
    <row r="219" spans="34:34" x14ac:dyDescent="0.45">
      <c r="AH219" s="8"/>
    </row>
    <row r="220" spans="34:34" x14ac:dyDescent="0.45">
      <c r="AH220" s="8"/>
    </row>
    <row r="221" spans="34:34" x14ac:dyDescent="0.45">
      <c r="AH221" s="8"/>
    </row>
    <row r="222" spans="34:34" x14ac:dyDescent="0.45">
      <c r="AH222" s="8"/>
    </row>
    <row r="223" spans="34:34" x14ac:dyDescent="0.45">
      <c r="AH223" s="8"/>
    </row>
    <row r="224" spans="34:34" x14ac:dyDescent="0.45">
      <c r="AH224" s="8"/>
    </row>
    <row r="225" spans="34:34" x14ac:dyDescent="0.45">
      <c r="AH225" s="8"/>
    </row>
    <row r="226" spans="34:34" x14ac:dyDescent="0.45">
      <c r="AH226" s="8"/>
    </row>
    <row r="227" spans="34:34" x14ac:dyDescent="0.45">
      <c r="AH227" s="8"/>
    </row>
    <row r="228" spans="34:34" x14ac:dyDescent="0.45">
      <c r="AH228" s="8"/>
    </row>
    <row r="229" spans="34:34" x14ac:dyDescent="0.45">
      <c r="AH229" s="8"/>
    </row>
    <row r="230" spans="34:34" x14ac:dyDescent="0.45">
      <c r="AH230" s="8"/>
    </row>
    <row r="231" spans="34:34" x14ac:dyDescent="0.45">
      <c r="AH231" s="8"/>
    </row>
    <row r="232" spans="34:34" x14ac:dyDescent="0.45">
      <c r="AH232" s="8"/>
    </row>
    <row r="233" spans="34:34" x14ac:dyDescent="0.45">
      <c r="AH233" s="8"/>
    </row>
    <row r="234" spans="34:34" x14ac:dyDescent="0.45">
      <c r="AH234" s="8"/>
    </row>
    <row r="235" spans="34:34" x14ac:dyDescent="0.45">
      <c r="AH235" s="8"/>
    </row>
    <row r="236" spans="34:34" x14ac:dyDescent="0.45">
      <c r="AH236" s="8"/>
    </row>
    <row r="237" spans="34:34" x14ac:dyDescent="0.45">
      <c r="AH237" s="8"/>
    </row>
    <row r="238" spans="34:34" x14ac:dyDescent="0.45">
      <c r="AH238" s="8"/>
    </row>
    <row r="239" spans="34:34" x14ac:dyDescent="0.45">
      <c r="AH239" s="8"/>
    </row>
    <row r="240" spans="34:34" x14ac:dyDescent="0.45">
      <c r="AH240" s="8"/>
    </row>
    <row r="241" spans="34:34" x14ac:dyDescent="0.45">
      <c r="AH241" s="8"/>
    </row>
    <row r="242" spans="34:34" x14ac:dyDescent="0.45">
      <c r="AH242" s="8"/>
    </row>
    <row r="243" spans="34:34" x14ac:dyDescent="0.45">
      <c r="AH243" s="8"/>
    </row>
    <row r="244" spans="34:34" x14ac:dyDescent="0.45">
      <c r="AH244" s="8"/>
    </row>
    <row r="245" spans="34:34" x14ac:dyDescent="0.45">
      <c r="AH245" s="8"/>
    </row>
    <row r="246" spans="34:34" x14ac:dyDescent="0.45">
      <c r="AH246" s="8"/>
    </row>
    <row r="247" spans="34:34" x14ac:dyDescent="0.45">
      <c r="AH247" s="8"/>
    </row>
    <row r="248" spans="34:34" x14ac:dyDescent="0.45">
      <c r="AH248" s="8"/>
    </row>
    <row r="249" spans="34:34" x14ac:dyDescent="0.45">
      <c r="AH249" s="8"/>
    </row>
    <row r="250" spans="34:34" x14ac:dyDescent="0.45">
      <c r="AH250" s="8"/>
    </row>
    <row r="251" spans="34:34" x14ac:dyDescent="0.45">
      <c r="AH251" s="8"/>
    </row>
    <row r="252" spans="34:34" x14ac:dyDescent="0.45">
      <c r="AH252" s="8"/>
    </row>
    <row r="253" spans="34:34" x14ac:dyDescent="0.45">
      <c r="AH253" s="8"/>
    </row>
    <row r="254" spans="34:34" x14ac:dyDescent="0.45">
      <c r="AH254" s="8"/>
    </row>
    <row r="255" spans="34:34" x14ac:dyDescent="0.45">
      <c r="AH255" s="8"/>
    </row>
    <row r="256" spans="34:34" x14ac:dyDescent="0.45">
      <c r="AH256" s="8"/>
    </row>
    <row r="257" spans="34:34" x14ac:dyDescent="0.45">
      <c r="AH257" s="8"/>
    </row>
    <row r="258" spans="34:34" x14ac:dyDescent="0.45">
      <c r="AH258" s="8"/>
    </row>
    <row r="259" spans="34:34" x14ac:dyDescent="0.45">
      <c r="AH259" s="8"/>
    </row>
    <row r="260" spans="34:34" x14ac:dyDescent="0.45">
      <c r="AH260" s="8"/>
    </row>
    <row r="261" spans="34:34" x14ac:dyDescent="0.45">
      <c r="AH261" s="8"/>
    </row>
    <row r="262" spans="34:34" x14ac:dyDescent="0.45">
      <c r="AH262" s="8"/>
    </row>
    <row r="263" spans="34:34" x14ac:dyDescent="0.45">
      <c r="AH263" s="8"/>
    </row>
    <row r="264" spans="34:34" x14ac:dyDescent="0.45">
      <c r="AH264" s="8"/>
    </row>
    <row r="265" spans="34:34" x14ac:dyDescent="0.45">
      <c r="AH265" s="8"/>
    </row>
    <row r="266" spans="34:34" x14ac:dyDescent="0.45">
      <c r="AH266" s="8"/>
    </row>
    <row r="267" spans="34:34" x14ac:dyDescent="0.45">
      <c r="AH267" s="8"/>
    </row>
    <row r="268" spans="34:34" x14ac:dyDescent="0.45">
      <c r="AH268" s="8"/>
    </row>
    <row r="269" spans="34:34" x14ac:dyDescent="0.45">
      <c r="AH269" s="8"/>
    </row>
    <row r="270" spans="34:34" x14ac:dyDescent="0.45">
      <c r="AH270" s="8"/>
    </row>
    <row r="271" spans="34:34" x14ac:dyDescent="0.45">
      <c r="AH271" s="8"/>
    </row>
    <row r="272" spans="34:34" x14ac:dyDescent="0.45">
      <c r="AH272" s="8"/>
    </row>
    <row r="273" spans="34:34" x14ac:dyDescent="0.45">
      <c r="AH273" s="8"/>
    </row>
    <row r="274" spans="34:34" x14ac:dyDescent="0.45">
      <c r="AH274" s="8"/>
    </row>
    <row r="275" spans="34:34" x14ac:dyDescent="0.45">
      <c r="AH275" s="8"/>
    </row>
    <row r="276" spans="34:34" x14ac:dyDescent="0.45">
      <c r="AH276" s="8"/>
    </row>
    <row r="277" spans="34:34" x14ac:dyDescent="0.45">
      <c r="AH277" s="8"/>
    </row>
    <row r="278" spans="34:34" x14ac:dyDescent="0.45">
      <c r="AH278" s="8"/>
    </row>
    <row r="279" spans="34:34" x14ac:dyDescent="0.45">
      <c r="AH279" s="8"/>
    </row>
    <row r="280" spans="34:34" x14ac:dyDescent="0.45">
      <c r="AH280" s="8"/>
    </row>
    <row r="281" spans="34:34" x14ac:dyDescent="0.45">
      <c r="AH281" s="8"/>
    </row>
    <row r="282" spans="34:34" x14ac:dyDescent="0.45">
      <c r="AH282" s="8"/>
    </row>
    <row r="283" spans="34:34" x14ac:dyDescent="0.45">
      <c r="AH283" s="8"/>
    </row>
    <row r="284" spans="34:34" x14ac:dyDescent="0.45">
      <c r="AH284" s="8"/>
    </row>
    <row r="285" spans="34:34" x14ac:dyDescent="0.45">
      <c r="AH285" s="8"/>
    </row>
    <row r="286" spans="34:34" x14ac:dyDescent="0.45">
      <c r="AH286" s="8"/>
    </row>
    <row r="287" spans="34:34" x14ac:dyDescent="0.45">
      <c r="AH287" s="8"/>
    </row>
    <row r="288" spans="34:34" x14ac:dyDescent="0.45">
      <c r="AH288" s="8"/>
    </row>
    <row r="289" spans="34:34" x14ac:dyDescent="0.45">
      <c r="AH289" s="8"/>
    </row>
    <row r="290" spans="34:34" x14ac:dyDescent="0.45">
      <c r="AH290" s="8"/>
    </row>
    <row r="291" spans="34:34" x14ac:dyDescent="0.45">
      <c r="AH291" s="8"/>
    </row>
    <row r="292" spans="34:34" x14ac:dyDescent="0.45">
      <c r="AH292" s="8"/>
    </row>
    <row r="293" spans="34:34" x14ac:dyDescent="0.45">
      <c r="AH293" s="8"/>
    </row>
    <row r="294" spans="34:34" x14ac:dyDescent="0.45">
      <c r="AH294" s="8"/>
    </row>
    <row r="295" spans="34:34" x14ac:dyDescent="0.45">
      <c r="AH295" s="8"/>
    </row>
    <row r="296" spans="34:34" x14ac:dyDescent="0.45">
      <c r="AH296" s="8"/>
    </row>
    <row r="297" spans="34:34" x14ac:dyDescent="0.45">
      <c r="AH297" s="8"/>
    </row>
    <row r="298" spans="34:34" x14ac:dyDescent="0.45">
      <c r="AH298" s="8"/>
    </row>
    <row r="299" spans="34:34" x14ac:dyDescent="0.45">
      <c r="AH299" s="8"/>
    </row>
    <row r="300" spans="34:34" x14ac:dyDescent="0.45">
      <c r="AH300" s="8"/>
    </row>
    <row r="301" spans="34:34" x14ac:dyDescent="0.45">
      <c r="AH301" s="8"/>
    </row>
    <row r="302" spans="34:34" x14ac:dyDescent="0.45">
      <c r="AH302" s="8"/>
    </row>
    <row r="303" spans="34:34" x14ac:dyDescent="0.45">
      <c r="AH303" s="8"/>
    </row>
    <row r="304" spans="34:34" x14ac:dyDescent="0.45">
      <c r="AH304" s="8"/>
    </row>
    <row r="305" spans="34:34" x14ac:dyDescent="0.45">
      <c r="AH305" s="8"/>
    </row>
    <row r="306" spans="34:34" x14ac:dyDescent="0.45">
      <c r="AH306" s="8"/>
    </row>
    <row r="307" spans="34:34" x14ac:dyDescent="0.45">
      <c r="AH307" s="8"/>
    </row>
    <row r="308" spans="34:34" x14ac:dyDescent="0.45">
      <c r="AH308" s="8"/>
    </row>
    <row r="309" spans="34:34" x14ac:dyDescent="0.45">
      <c r="AH309" s="8"/>
    </row>
    <row r="310" spans="34:34" x14ac:dyDescent="0.45">
      <c r="AH310" s="8"/>
    </row>
    <row r="311" spans="34:34" x14ac:dyDescent="0.45">
      <c r="AH311" s="8"/>
    </row>
    <row r="312" spans="34:34" x14ac:dyDescent="0.45">
      <c r="AH312" s="8"/>
    </row>
    <row r="313" spans="34:34" x14ac:dyDescent="0.45">
      <c r="AH313" s="8"/>
    </row>
    <row r="314" spans="34:34" x14ac:dyDescent="0.45">
      <c r="AH314" s="8"/>
    </row>
    <row r="315" spans="34:34" x14ac:dyDescent="0.45">
      <c r="AH315" s="8"/>
    </row>
    <row r="316" spans="34:34" x14ac:dyDescent="0.45">
      <c r="AH316" s="8"/>
    </row>
    <row r="317" spans="34:34" x14ac:dyDescent="0.45">
      <c r="AH317" s="8"/>
    </row>
    <row r="318" spans="34:34" x14ac:dyDescent="0.45">
      <c r="AH318" s="8"/>
    </row>
    <row r="319" spans="34:34" x14ac:dyDescent="0.45">
      <c r="AH319" s="8"/>
    </row>
    <row r="320" spans="34:34" x14ac:dyDescent="0.45">
      <c r="AH320" s="8"/>
    </row>
    <row r="321" spans="34:34" x14ac:dyDescent="0.45">
      <c r="AH321" s="8"/>
    </row>
    <row r="322" spans="34:34" x14ac:dyDescent="0.45">
      <c r="AH322" s="8"/>
    </row>
    <row r="323" spans="34:34" x14ac:dyDescent="0.45">
      <c r="AH323" s="8"/>
    </row>
    <row r="324" spans="34:34" x14ac:dyDescent="0.45">
      <c r="AH324" s="8"/>
    </row>
    <row r="325" spans="34:34" x14ac:dyDescent="0.45">
      <c r="AH325" s="8"/>
    </row>
    <row r="326" spans="34:34" x14ac:dyDescent="0.45">
      <c r="AH326" s="8"/>
    </row>
    <row r="327" spans="34:34" x14ac:dyDescent="0.45">
      <c r="AH327" s="8"/>
    </row>
    <row r="328" spans="34:34" x14ac:dyDescent="0.45">
      <c r="AH328" s="8"/>
    </row>
    <row r="329" spans="34:34" x14ac:dyDescent="0.45">
      <c r="AH329" s="8"/>
    </row>
    <row r="330" spans="34:34" x14ac:dyDescent="0.45">
      <c r="AH330" s="8"/>
    </row>
    <row r="331" spans="34:34" x14ac:dyDescent="0.45">
      <c r="AH331" s="8"/>
    </row>
    <row r="332" spans="34:34" x14ac:dyDescent="0.45">
      <c r="AH332" s="8"/>
    </row>
    <row r="333" spans="34:34" x14ac:dyDescent="0.45">
      <c r="AH333" s="8"/>
    </row>
    <row r="334" spans="34:34" x14ac:dyDescent="0.45">
      <c r="AH334" s="8"/>
    </row>
    <row r="335" spans="34:34" x14ac:dyDescent="0.45">
      <c r="AH335" s="8"/>
    </row>
    <row r="336" spans="34:34" x14ac:dyDescent="0.45">
      <c r="AH336" s="8"/>
    </row>
    <row r="337" spans="34:34" x14ac:dyDescent="0.45">
      <c r="AH337" s="8"/>
    </row>
    <row r="338" spans="34:34" x14ac:dyDescent="0.45">
      <c r="AH338" s="8"/>
    </row>
    <row r="339" spans="34:34" x14ac:dyDescent="0.45">
      <c r="AH339" s="8"/>
    </row>
    <row r="340" spans="34:34" x14ac:dyDescent="0.45">
      <c r="AH340" s="8"/>
    </row>
    <row r="341" spans="34:34" x14ac:dyDescent="0.45">
      <c r="AH341" s="8"/>
    </row>
    <row r="342" spans="34:34" x14ac:dyDescent="0.45">
      <c r="AH342" s="8"/>
    </row>
    <row r="343" spans="34:34" x14ac:dyDescent="0.45">
      <c r="AH343" s="8"/>
    </row>
    <row r="344" spans="34:34" x14ac:dyDescent="0.45">
      <c r="AH344" s="8"/>
    </row>
    <row r="345" spans="34:34" x14ac:dyDescent="0.45">
      <c r="AH345" s="8"/>
    </row>
    <row r="346" spans="34:34" x14ac:dyDescent="0.45">
      <c r="AH346" s="8"/>
    </row>
    <row r="347" spans="34:34" x14ac:dyDescent="0.45">
      <c r="AH347" s="8"/>
    </row>
    <row r="348" spans="34:34" x14ac:dyDescent="0.45">
      <c r="AH348" s="8"/>
    </row>
    <row r="349" spans="34:34" x14ac:dyDescent="0.45">
      <c r="AH349" s="8"/>
    </row>
    <row r="350" spans="34:34" x14ac:dyDescent="0.45">
      <c r="AH350" s="8"/>
    </row>
    <row r="351" spans="34:34" x14ac:dyDescent="0.45">
      <c r="AH351" s="8"/>
    </row>
    <row r="352" spans="34:34" x14ac:dyDescent="0.45">
      <c r="AH352" s="8"/>
    </row>
    <row r="353" spans="34:34" x14ac:dyDescent="0.45">
      <c r="AH353" s="8"/>
    </row>
    <row r="354" spans="34:34" x14ac:dyDescent="0.45">
      <c r="AH354" s="8"/>
    </row>
    <row r="355" spans="34:34" x14ac:dyDescent="0.45">
      <c r="AH355" s="8"/>
    </row>
    <row r="356" spans="34:34" x14ac:dyDescent="0.45">
      <c r="AH356" s="8"/>
    </row>
    <row r="357" spans="34:34" x14ac:dyDescent="0.45">
      <c r="AH357" s="8"/>
    </row>
    <row r="358" spans="34:34" x14ac:dyDescent="0.45">
      <c r="AH358" s="8"/>
    </row>
    <row r="359" spans="34:34" x14ac:dyDescent="0.45">
      <c r="AH359" s="8"/>
    </row>
    <row r="360" spans="34:34" x14ac:dyDescent="0.45">
      <c r="AH360" s="8"/>
    </row>
    <row r="361" spans="34:34" x14ac:dyDescent="0.45">
      <c r="AH361" s="8"/>
    </row>
    <row r="362" spans="34:34" x14ac:dyDescent="0.45">
      <c r="AH362" s="8"/>
    </row>
    <row r="363" spans="34:34" x14ac:dyDescent="0.45">
      <c r="AH363" s="8"/>
    </row>
    <row r="364" spans="34:34" x14ac:dyDescent="0.45">
      <c r="AH364" s="8"/>
    </row>
    <row r="365" spans="34:34" x14ac:dyDescent="0.45">
      <c r="AH365" s="8"/>
    </row>
    <row r="366" spans="34:34" x14ac:dyDescent="0.45">
      <c r="AH366" s="8"/>
    </row>
    <row r="367" spans="34:34" x14ac:dyDescent="0.45">
      <c r="AH367" s="8"/>
    </row>
    <row r="368" spans="34:34" x14ac:dyDescent="0.45">
      <c r="AH368" s="8"/>
    </row>
    <row r="369" spans="34:34" x14ac:dyDescent="0.45">
      <c r="AH369" s="8"/>
    </row>
    <row r="370" spans="34:34" x14ac:dyDescent="0.45">
      <c r="AH370" s="8"/>
    </row>
    <row r="371" spans="34:34" x14ac:dyDescent="0.45">
      <c r="AH371" s="8"/>
    </row>
    <row r="372" spans="34:34" x14ac:dyDescent="0.45">
      <c r="AH372" s="8"/>
    </row>
    <row r="373" spans="34:34" x14ac:dyDescent="0.45">
      <c r="AH373" s="8"/>
    </row>
    <row r="374" spans="34:34" x14ac:dyDescent="0.45">
      <c r="AH374" s="8"/>
    </row>
    <row r="375" spans="34:34" x14ac:dyDescent="0.45">
      <c r="AH375" s="8"/>
    </row>
    <row r="376" spans="34:34" x14ac:dyDescent="0.45">
      <c r="AH376" s="8"/>
    </row>
    <row r="377" spans="34:34" x14ac:dyDescent="0.45">
      <c r="AH377" s="8"/>
    </row>
    <row r="378" spans="34:34" x14ac:dyDescent="0.45">
      <c r="AH378" s="8"/>
    </row>
    <row r="379" spans="34:34" x14ac:dyDescent="0.45">
      <c r="AH379" s="8"/>
    </row>
    <row r="380" spans="34:34" x14ac:dyDescent="0.45">
      <c r="AH380" s="8"/>
    </row>
    <row r="381" spans="34:34" x14ac:dyDescent="0.45">
      <c r="AH381" s="8"/>
    </row>
    <row r="382" spans="34:34" x14ac:dyDescent="0.45">
      <c r="AH382" s="8"/>
    </row>
    <row r="383" spans="34:34" x14ac:dyDescent="0.45">
      <c r="AH383" s="8"/>
    </row>
    <row r="384" spans="34:34" x14ac:dyDescent="0.45">
      <c r="AH384" s="8"/>
    </row>
    <row r="385" spans="34:34" x14ac:dyDescent="0.45">
      <c r="AH385" s="8"/>
    </row>
    <row r="386" spans="34:34" x14ac:dyDescent="0.45">
      <c r="AH386" s="8"/>
    </row>
    <row r="387" spans="34:34" x14ac:dyDescent="0.45">
      <c r="AH387" s="8"/>
    </row>
    <row r="388" spans="34:34" x14ac:dyDescent="0.45">
      <c r="AH388" s="8"/>
    </row>
    <row r="389" spans="34:34" x14ac:dyDescent="0.45">
      <c r="AH389" s="8"/>
    </row>
    <row r="390" spans="34:34" x14ac:dyDescent="0.45">
      <c r="AH390" s="8"/>
    </row>
    <row r="391" spans="34:34" x14ac:dyDescent="0.45">
      <c r="AH391" s="8"/>
    </row>
    <row r="392" spans="34:34" x14ac:dyDescent="0.45">
      <c r="AH392" s="8"/>
    </row>
    <row r="393" spans="34:34" x14ac:dyDescent="0.45">
      <c r="AH393" s="8"/>
    </row>
    <row r="394" spans="34:34" x14ac:dyDescent="0.45">
      <c r="AH394" s="8"/>
    </row>
    <row r="395" spans="34:34" x14ac:dyDescent="0.45">
      <c r="AH395" s="8"/>
    </row>
    <row r="396" spans="34:34" x14ac:dyDescent="0.45">
      <c r="AH396" s="8"/>
    </row>
    <row r="397" spans="34:34" x14ac:dyDescent="0.45">
      <c r="AH397" s="8"/>
    </row>
    <row r="398" spans="34:34" x14ac:dyDescent="0.45">
      <c r="AH398" s="8"/>
    </row>
    <row r="399" spans="34:34" x14ac:dyDescent="0.45">
      <c r="AH399" s="8"/>
    </row>
    <row r="400" spans="34:34" x14ac:dyDescent="0.45">
      <c r="AH400" s="8"/>
    </row>
    <row r="401" spans="34:34" x14ac:dyDescent="0.45">
      <c r="AH401" s="8"/>
    </row>
    <row r="402" spans="34:34" x14ac:dyDescent="0.45">
      <c r="AH402" s="8"/>
    </row>
    <row r="403" spans="34:34" x14ac:dyDescent="0.45">
      <c r="AH403" s="8"/>
    </row>
    <row r="404" spans="34:34" x14ac:dyDescent="0.45">
      <c r="AH404" s="8"/>
    </row>
    <row r="405" spans="34:34" x14ac:dyDescent="0.45">
      <c r="AH405" s="8"/>
    </row>
    <row r="406" spans="34:34" x14ac:dyDescent="0.45">
      <c r="AH406" s="8"/>
    </row>
    <row r="407" spans="34:34" x14ac:dyDescent="0.45">
      <c r="AH407" s="8"/>
    </row>
    <row r="408" spans="34:34" x14ac:dyDescent="0.45">
      <c r="AH408" s="8"/>
    </row>
    <row r="409" spans="34:34" x14ac:dyDescent="0.45">
      <c r="AH409" s="8"/>
    </row>
    <row r="410" spans="34:34" x14ac:dyDescent="0.45">
      <c r="AH410" s="8"/>
    </row>
    <row r="411" spans="34:34" x14ac:dyDescent="0.45">
      <c r="AH411" s="8"/>
    </row>
    <row r="412" spans="34:34" x14ac:dyDescent="0.45">
      <c r="AH412" s="8"/>
    </row>
    <row r="413" spans="34:34" x14ac:dyDescent="0.45">
      <c r="AH413" s="8"/>
    </row>
    <row r="414" spans="34:34" x14ac:dyDescent="0.45">
      <c r="AH414" s="8"/>
    </row>
    <row r="415" spans="34:34" x14ac:dyDescent="0.45">
      <c r="AH415" s="8"/>
    </row>
    <row r="416" spans="34:34" x14ac:dyDescent="0.45">
      <c r="AH416" s="8"/>
    </row>
    <row r="417" spans="34:34" x14ac:dyDescent="0.45">
      <c r="AH417" s="8"/>
    </row>
    <row r="418" spans="34:34" x14ac:dyDescent="0.45">
      <c r="AH418" s="8"/>
    </row>
    <row r="419" spans="34:34" x14ac:dyDescent="0.45">
      <c r="AH419" s="8"/>
    </row>
    <row r="420" spans="34:34" x14ac:dyDescent="0.45">
      <c r="AH420" s="8"/>
    </row>
    <row r="421" spans="34:34" x14ac:dyDescent="0.45">
      <c r="AH421" s="8"/>
    </row>
    <row r="422" spans="34:34" x14ac:dyDescent="0.45">
      <c r="AH422" s="8"/>
    </row>
    <row r="423" spans="34:34" x14ac:dyDescent="0.45">
      <c r="AH423" s="8"/>
    </row>
    <row r="424" spans="34:34" x14ac:dyDescent="0.45">
      <c r="AH424" s="8"/>
    </row>
    <row r="425" spans="34:34" x14ac:dyDescent="0.45">
      <c r="AH425" s="8"/>
    </row>
    <row r="426" spans="34:34" x14ac:dyDescent="0.45">
      <c r="AH426" s="8"/>
    </row>
    <row r="427" spans="34:34" x14ac:dyDescent="0.45">
      <c r="AH427" s="8"/>
    </row>
    <row r="428" spans="34:34" x14ac:dyDescent="0.45">
      <c r="AH428" s="8"/>
    </row>
    <row r="429" spans="34:34" x14ac:dyDescent="0.45">
      <c r="AH429" s="8"/>
    </row>
    <row r="430" spans="34:34" x14ac:dyDescent="0.45">
      <c r="AH430" s="8"/>
    </row>
    <row r="431" spans="34:34" x14ac:dyDescent="0.45">
      <c r="AH431" s="8"/>
    </row>
    <row r="432" spans="34:34" x14ac:dyDescent="0.45">
      <c r="AH432" s="8"/>
    </row>
    <row r="433" spans="34:34" x14ac:dyDescent="0.45">
      <c r="AH433" s="8"/>
    </row>
    <row r="434" spans="34:34" x14ac:dyDescent="0.45">
      <c r="AH434" s="8"/>
    </row>
    <row r="435" spans="34:34" x14ac:dyDescent="0.45">
      <c r="AH435" s="8"/>
    </row>
    <row r="436" spans="34:34" x14ac:dyDescent="0.45">
      <c r="AH436" s="8"/>
    </row>
    <row r="437" spans="34:34" x14ac:dyDescent="0.45">
      <c r="AH437" s="8"/>
    </row>
    <row r="438" spans="34:34" x14ac:dyDescent="0.45">
      <c r="AH438" s="8"/>
    </row>
    <row r="439" spans="34:34" x14ac:dyDescent="0.45">
      <c r="AH439" s="8"/>
    </row>
    <row r="440" spans="34:34" x14ac:dyDescent="0.45">
      <c r="AH440" s="8"/>
    </row>
    <row r="441" spans="34:34" x14ac:dyDescent="0.45">
      <c r="AH441" s="8"/>
    </row>
    <row r="442" spans="34:34" x14ac:dyDescent="0.45">
      <c r="AH442" s="8"/>
    </row>
    <row r="443" spans="34:34" x14ac:dyDescent="0.45">
      <c r="AH443" s="8"/>
    </row>
    <row r="444" spans="34:34" x14ac:dyDescent="0.45">
      <c r="AH444" s="8"/>
    </row>
    <row r="445" spans="34:34" x14ac:dyDescent="0.45">
      <c r="AH445" s="8"/>
    </row>
    <row r="446" spans="34:34" x14ac:dyDescent="0.45">
      <c r="AH446" s="8"/>
    </row>
    <row r="447" spans="34:34" x14ac:dyDescent="0.45">
      <c r="AH447" s="8"/>
    </row>
    <row r="448" spans="34:34" x14ac:dyDescent="0.45">
      <c r="AH448" s="8"/>
    </row>
    <row r="449" spans="34:34" x14ac:dyDescent="0.45">
      <c r="AH449" s="8"/>
    </row>
    <row r="450" spans="34:34" x14ac:dyDescent="0.45">
      <c r="AH450" s="8"/>
    </row>
    <row r="451" spans="34:34" x14ac:dyDescent="0.45">
      <c r="AH451" s="8"/>
    </row>
    <row r="452" spans="34:34" x14ac:dyDescent="0.45">
      <c r="AH452" s="8"/>
    </row>
    <row r="453" spans="34:34" x14ac:dyDescent="0.45">
      <c r="AH453" s="8"/>
    </row>
    <row r="454" spans="34:34" x14ac:dyDescent="0.45">
      <c r="AH454" s="8"/>
    </row>
    <row r="455" spans="34:34" x14ac:dyDescent="0.45">
      <c r="AH455" s="8"/>
    </row>
    <row r="456" spans="34:34" x14ac:dyDescent="0.45">
      <c r="AH456" s="8"/>
    </row>
    <row r="457" spans="34:34" x14ac:dyDescent="0.45">
      <c r="AH457" s="8"/>
    </row>
    <row r="458" spans="34:34" x14ac:dyDescent="0.45">
      <c r="AH458" s="8"/>
    </row>
    <row r="459" spans="34:34" x14ac:dyDescent="0.45">
      <c r="AH459" s="8"/>
    </row>
    <row r="460" spans="34:34" x14ac:dyDescent="0.45">
      <c r="AH460" s="8"/>
    </row>
  </sheetData>
  <phoneticPr fontId="7" type="noConversion"/>
  <dataValidations count="2">
    <dataValidation type="list" allowBlank="1" showInputMessage="1" showErrorMessage="1" sqref="R11:S15 B19:Q19 B11:Q11 B15:Q15" xr:uid="{8115F01C-702A-450D-B278-D462A506A8F6}">
      <formula1>Scales</formula1>
    </dataValidation>
    <dataValidation type="list" allowBlank="1" showInputMessage="1" showErrorMessage="1" sqref="B7:Q7" xr:uid="{4A925C54-CC97-4216-8393-6BCFB7728B85}">
      <formula1>sheet_sizes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DB238-0B60-492F-BAE1-A5089E863041}">
  <sheetPr>
    <tabColor rgb="FFFFFF00"/>
  </sheetPr>
  <dimension ref="A1:AR145"/>
  <sheetViews>
    <sheetView zoomScale="102" zoomScaleNormal="102" workbookViewId="0">
      <selection activeCell="B22" sqref="B22:I23"/>
    </sheetView>
  </sheetViews>
  <sheetFormatPr defaultRowHeight="14.25" x14ac:dyDescent="0.45"/>
  <cols>
    <col min="1" max="1" width="27.3984375" style="8" customWidth="1"/>
    <col min="2" max="2" width="11.33203125" style="8" bestFit="1" customWidth="1"/>
    <col min="3" max="3" width="7" style="30" bestFit="1" customWidth="1"/>
    <col min="4" max="10" width="12.33203125" style="30" customWidth="1"/>
    <col min="11" max="13" width="10.73046875" style="8" customWidth="1"/>
    <col min="14" max="14" width="18.796875" style="8" customWidth="1"/>
    <col min="15" max="15" width="12" style="8" customWidth="1"/>
    <col min="16" max="16" width="13.1328125" style="8" customWidth="1"/>
    <col min="17" max="17" width="6.53125" style="8" customWidth="1"/>
    <col min="18" max="18" width="16.1328125" style="8" customWidth="1"/>
    <col min="19" max="19" width="11.1328125" style="8" customWidth="1"/>
    <col min="20" max="20" width="13.1328125" style="8" bestFit="1" customWidth="1"/>
    <col min="21" max="21" width="12.86328125" style="8" bestFit="1" customWidth="1"/>
    <col min="22" max="22" width="14.53125" style="8" bestFit="1" customWidth="1"/>
    <col min="23" max="23" width="18" style="8" bestFit="1" customWidth="1"/>
    <col min="24" max="24" width="14.6640625" style="8" bestFit="1" customWidth="1"/>
    <col min="25" max="25" width="11.86328125" style="8" bestFit="1" customWidth="1"/>
    <col min="26" max="26" width="7" style="8" bestFit="1" customWidth="1"/>
    <col min="27" max="27" width="8.46484375" style="8" bestFit="1" customWidth="1"/>
    <col min="28" max="28" width="23" style="8" bestFit="1" customWidth="1"/>
    <col min="29" max="29" width="11.33203125" style="8" bestFit="1" customWidth="1"/>
    <col min="30" max="30" width="9.6640625" style="8" bestFit="1" customWidth="1"/>
    <col min="31" max="31" width="12" style="8" bestFit="1" customWidth="1"/>
    <col min="32" max="32" width="47.53125" style="8" bestFit="1" customWidth="1"/>
    <col min="33" max="33" width="11.6640625" style="8" bestFit="1" customWidth="1"/>
    <col min="34" max="34" width="10.33203125" style="8" bestFit="1" customWidth="1"/>
    <col min="35" max="35" width="17.6640625" style="8" bestFit="1" customWidth="1"/>
    <col min="36" max="36" width="45.33203125" style="8" bestFit="1" customWidth="1"/>
    <col min="37" max="37" width="11.6640625" style="8" bestFit="1" customWidth="1"/>
    <col min="38" max="38" width="7" style="8" bestFit="1" customWidth="1"/>
    <col min="39" max="39" width="11.33203125" style="8" bestFit="1" customWidth="1"/>
    <col min="40" max="40" width="23" style="8" bestFit="1" customWidth="1"/>
    <col min="41" max="41" width="27.53125" style="8" bestFit="1" customWidth="1"/>
    <col min="42" max="42" width="18.1328125" style="8" bestFit="1" customWidth="1"/>
    <col min="43" max="43" width="22" style="8" bestFit="1" customWidth="1"/>
    <col min="44" max="44" width="12.1328125" style="8" bestFit="1" customWidth="1"/>
  </cols>
  <sheetData>
    <row r="1" spans="1:44" x14ac:dyDescent="0.45">
      <c r="A1" t="s">
        <v>185</v>
      </c>
      <c r="B1" t="s">
        <v>176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4" x14ac:dyDescent="0.45">
      <c r="A2" s="78"/>
      <c r="B2" t="s">
        <v>236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4" x14ac:dyDescent="0.45">
      <c r="A3" s="78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4" x14ac:dyDescent="0.45">
      <c r="A4"/>
      <c r="B4" t="s">
        <v>167</v>
      </c>
      <c r="C4" t="s">
        <v>168</v>
      </c>
      <c r="D4" t="s">
        <v>169</v>
      </c>
      <c r="E4" t="s">
        <v>170</v>
      </c>
      <c r="F4" t="s">
        <v>171</v>
      </c>
      <c r="G4" t="s">
        <v>172</v>
      </c>
      <c r="H4" t="s">
        <v>173</v>
      </c>
      <c r="I4" t="s">
        <v>174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4" x14ac:dyDescent="0.45">
      <c r="A5" s="14" t="s">
        <v>195</v>
      </c>
      <c r="B5" s="72" t="s">
        <v>196</v>
      </c>
      <c r="C5" s="72" t="s">
        <v>196</v>
      </c>
      <c r="D5" s="72" t="s">
        <v>196</v>
      </c>
      <c r="E5" s="72" t="s">
        <v>196</v>
      </c>
      <c r="F5" s="72" t="s">
        <v>196</v>
      </c>
      <c r="G5" s="72" t="s">
        <v>196</v>
      </c>
      <c r="H5" s="72" t="s">
        <v>196</v>
      </c>
      <c r="I5" s="72" t="s">
        <v>196</v>
      </c>
      <c r="J5" s="72" t="s">
        <v>196</v>
      </c>
      <c r="K5" s="72" t="s">
        <v>196</v>
      </c>
      <c r="L5" s="72" t="s">
        <v>196</v>
      </c>
      <c r="M5" s="72" t="s">
        <v>196</v>
      </c>
      <c r="N5" s="72" t="s">
        <v>196</v>
      </c>
      <c r="O5" s="72" t="s">
        <v>196</v>
      </c>
      <c r="P5" s="72" t="s">
        <v>196</v>
      </c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4" x14ac:dyDescent="0.45">
      <c r="A6" s="73" t="s">
        <v>200</v>
      </c>
      <c r="B6" s="73">
        <f t="shared" ref="B6:P6" si="0">IF(EXACT(B5,page_size_defined),1,alt_factor)</f>
        <v>0.5</v>
      </c>
      <c r="C6" s="73">
        <f t="shared" si="0"/>
        <v>0.5</v>
      </c>
      <c r="D6" s="73">
        <f t="shared" si="0"/>
        <v>0.5</v>
      </c>
      <c r="E6" s="73">
        <f t="shared" si="0"/>
        <v>0.5</v>
      </c>
      <c r="F6" s="73">
        <f t="shared" si="0"/>
        <v>0.5</v>
      </c>
      <c r="G6" s="73">
        <f t="shared" si="0"/>
        <v>0.5</v>
      </c>
      <c r="H6" s="73">
        <f t="shared" si="0"/>
        <v>0.5</v>
      </c>
      <c r="I6" s="73">
        <f t="shared" si="0"/>
        <v>0.5</v>
      </c>
      <c r="J6" s="73">
        <f t="shared" si="0"/>
        <v>0.5</v>
      </c>
      <c r="K6" s="73">
        <f t="shared" si="0"/>
        <v>0.5</v>
      </c>
      <c r="L6" s="73">
        <f t="shared" si="0"/>
        <v>0.5</v>
      </c>
      <c r="M6" s="73">
        <f t="shared" si="0"/>
        <v>0.5</v>
      </c>
      <c r="N6" s="73">
        <f t="shared" si="0"/>
        <v>0.5</v>
      </c>
      <c r="O6" s="73">
        <f t="shared" si="0"/>
        <v>0.5</v>
      </c>
      <c r="P6" s="73">
        <f t="shared" si="0"/>
        <v>0.5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4" x14ac:dyDescent="0.45">
      <c r="A7" s="73" t="s">
        <v>251</v>
      </c>
      <c r="B7" s="73">
        <f t="shared" ref="B7:Q7" si="1">clip_width*B6</f>
        <v>14.5</v>
      </c>
      <c r="C7" s="73">
        <f t="shared" si="1"/>
        <v>14.5</v>
      </c>
      <c r="D7" s="73">
        <f t="shared" si="1"/>
        <v>14.5</v>
      </c>
      <c r="E7" s="73">
        <f t="shared" si="1"/>
        <v>14.5</v>
      </c>
      <c r="F7" s="73">
        <f t="shared" si="1"/>
        <v>14.5</v>
      </c>
      <c r="G7" s="73">
        <f t="shared" si="1"/>
        <v>14.5</v>
      </c>
      <c r="H7" s="73">
        <f t="shared" si="1"/>
        <v>14.5</v>
      </c>
      <c r="I7" s="73">
        <f t="shared" si="1"/>
        <v>14.5</v>
      </c>
      <c r="J7" s="73">
        <f t="shared" si="1"/>
        <v>14.5</v>
      </c>
      <c r="K7" s="73">
        <f t="shared" si="1"/>
        <v>14.5</v>
      </c>
      <c r="L7" s="73">
        <f t="shared" si="1"/>
        <v>14.5</v>
      </c>
      <c r="M7" s="73">
        <f t="shared" si="1"/>
        <v>14.5</v>
      </c>
      <c r="N7" s="73">
        <f t="shared" si="1"/>
        <v>14.5</v>
      </c>
      <c r="O7" s="73">
        <f t="shared" si="1"/>
        <v>14.5</v>
      </c>
      <c r="P7" s="73">
        <f t="shared" si="1"/>
        <v>14.5</v>
      </c>
      <c r="Q7" s="73">
        <f t="shared" si="1"/>
        <v>0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x14ac:dyDescent="0.45">
      <c r="A8" t="s">
        <v>164</v>
      </c>
      <c r="B8" s="81">
        <v>20</v>
      </c>
      <c r="C8" s="81">
        <v>20</v>
      </c>
      <c r="D8" s="81">
        <v>10</v>
      </c>
      <c r="E8" s="60">
        <v>40</v>
      </c>
      <c r="F8" s="60"/>
      <c r="G8" s="60"/>
      <c r="H8" s="60"/>
      <c r="I8" s="60"/>
      <c r="J8" s="60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x14ac:dyDescent="0.45">
      <c r="A9" t="s">
        <v>165</v>
      </c>
      <c r="B9" s="60">
        <v>20</v>
      </c>
      <c r="C9" s="60">
        <v>20</v>
      </c>
      <c r="D9" s="60">
        <v>10</v>
      </c>
      <c r="E9" s="60">
        <v>40</v>
      </c>
      <c r="F9" s="60"/>
      <c r="G9" s="60"/>
      <c r="H9" s="60"/>
      <c r="I9" s="60"/>
      <c r="J9" s="60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</row>
    <row r="10" spans="1:44" s="61" customFormat="1" x14ac:dyDescent="0.45">
      <c r="A10" s="61" t="s">
        <v>175</v>
      </c>
      <c r="B10" s="62">
        <f>B8/B9</f>
        <v>1</v>
      </c>
      <c r="C10" s="62">
        <f t="shared" ref="C10:I10" si="2">C8/C9</f>
        <v>1</v>
      </c>
      <c r="D10" s="62">
        <f t="shared" si="2"/>
        <v>1</v>
      </c>
      <c r="E10" s="62">
        <f t="shared" si="2"/>
        <v>1</v>
      </c>
      <c r="F10" s="62" t="e">
        <f t="shared" si="2"/>
        <v>#DIV/0!</v>
      </c>
      <c r="G10" s="62" t="e">
        <f t="shared" si="2"/>
        <v>#DIV/0!</v>
      </c>
      <c r="H10" s="62" t="e">
        <f t="shared" si="2"/>
        <v>#DIV/0!</v>
      </c>
      <c r="I10" s="62" t="e">
        <f t="shared" si="2"/>
        <v>#DIV/0!</v>
      </c>
      <c r="J10" s="62"/>
    </row>
    <row r="11" spans="1:44" x14ac:dyDescent="0.4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 x14ac:dyDescent="0.45">
      <c r="A12" t="s">
        <v>177</v>
      </c>
      <c r="B12" s="82">
        <v>100</v>
      </c>
      <c r="C12" s="22"/>
      <c r="D12" s="22"/>
      <c r="E12" s="22"/>
      <c r="F12" s="22"/>
      <c r="G12" s="22"/>
      <c r="H12" s="22"/>
      <c r="I12" s="22"/>
      <c r="J12" s="2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44" x14ac:dyDescent="0.45">
      <c r="A13" t="s">
        <v>179</v>
      </c>
      <c r="B13" s="82">
        <v>0</v>
      </c>
      <c r="C13" s="22"/>
      <c r="D13" s="22"/>
      <c r="E13" s="22"/>
      <c r="F13" s="22"/>
      <c r="G13" s="22"/>
      <c r="H13" s="22"/>
      <c r="I13" s="22"/>
      <c r="J13" s="2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x14ac:dyDescent="0.45">
      <c r="A14" t="s">
        <v>180</v>
      </c>
      <c r="B14" s="82">
        <v>10</v>
      </c>
      <c r="C14" s="22"/>
      <c r="D14" s="22"/>
      <c r="E14" s="22"/>
      <c r="F14" s="22"/>
      <c r="G14" s="22"/>
      <c r="H14" s="22"/>
      <c r="I14" s="22"/>
      <c r="J14" s="22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x14ac:dyDescent="0.45">
      <c r="A15" t="s">
        <v>178</v>
      </c>
      <c r="B15" s="82">
        <v>0</v>
      </c>
      <c r="C15" s="22"/>
      <c r="D15" s="22"/>
      <c r="E15" s="22"/>
      <c r="F15" s="22"/>
      <c r="G15" s="22"/>
      <c r="H15" s="22"/>
      <c r="I15" s="22"/>
      <c r="J15" s="22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x14ac:dyDescent="0.4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44" x14ac:dyDescent="0.45">
      <c r="A17" t="s">
        <v>181</v>
      </c>
      <c r="B17" s="82">
        <v>100</v>
      </c>
      <c r="C17" s="22">
        <v>5</v>
      </c>
      <c r="D17" s="22"/>
      <c r="E17" s="22"/>
      <c r="F17" s="22"/>
      <c r="G17" s="22"/>
      <c r="H17" s="22"/>
      <c r="I17" s="22"/>
      <c r="J17" s="22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 x14ac:dyDescent="0.45">
      <c r="A18" t="s">
        <v>182</v>
      </c>
      <c r="B18" s="22"/>
      <c r="C18" s="22"/>
      <c r="D18" s="22"/>
      <c r="E18" s="22"/>
      <c r="F18" s="22"/>
      <c r="G18" s="22"/>
      <c r="H18" s="22"/>
      <c r="I18" s="22"/>
      <c r="J18" s="22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</row>
    <row r="19" spans="1:44" x14ac:dyDescent="0.45">
      <c r="A19" t="s">
        <v>183</v>
      </c>
      <c r="B19" s="82">
        <v>10</v>
      </c>
      <c r="C19" s="22">
        <v>1</v>
      </c>
      <c r="D19" s="22"/>
      <c r="E19" s="22"/>
      <c r="F19" s="22"/>
      <c r="G19" s="22"/>
      <c r="H19" s="22"/>
      <c r="I19" s="22"/>
      <c r="J19" s="22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x14ac:dyDescent="0.45">
      <c r="A20" t="s">
        <v>184</v>
      </c>
      <c r="B20" s="22"/>
      <c r="C20" s="22"/>
      <c r="D20" s="22"/>
      <c r="E20" s="22"/>
      <c r="F20" s="22"/>
      <c r="G20" s="22"/>
      <c r="H20" s="22"/>
      <c r="I20" s="22"/>
      <c r="J20" s="22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1:44" x14ac:dyDescent="0.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</row>
    <row r="22" spans="1:44" s="63" customFormat="1" x14ac:dyDescent="0.45">
      <c r="A22" s="63" t="s">
        <v>187</v>
      </c>
      <c r="B22" s="63">
        <f t="shared" ref="B22:I22" si="3">clip_ht*B6</f>
        <v>8</v>
      </c>
      <c r="C22" s="63">
        <f t="shared" si="3"/>
        <v>8</v>
      </c>
      <c r="D22" s="63">
        <f t="shared" si="3"/>
        <v>8</v>
      </c>
      <c r="E22" s="63">
        <f t="shared" si="3"/>
        <v>8</v>
      </c>
      <c r="F22" s="63">
        <f t="shared" si="3"/>
        <v>8</v>
      </c>
      <c r="G22" s="63">
        <f t="shared" si="3"/>
        <v>8</v>
      </c>
      <c r="H22" s="63">
        <f t="shared" si="3"/>
        <v>8</v>
      </c>
      <c r="I22" s="63">
        <f t="shared" si="3"/>
        <v>8</v>
      </c>
    </row>
    <row r="23" spans="1:44" s="63" customFormat="1" x14ac:dyDescent="0.45">
      <c r="A23" s="63" t="s">
        <v>188</v>
      </c>
      <c r="B23" s="63">
        <f t="shared" ref="B23:I23" si="4">clip_ht_half*B6</f>
        <v>3.75</v>
      </c>
      <c r="C23" s="63">
        <f t="shared" si="4"/>
        <v>3.75</v>
      </c>
      <c r="D23" s="63">
        <f t="shared" si="4"/>
        <v>3.75</v>
      </c>
      <c r="E23" s="63">
        <f t="shared" si="4"/>
        <v>3.75</v>
      </c>
      <c r="F23" s="63">
        <f t="shared" si="4"/>
        <v>3.75</v>
      </c>
      <c r="G23" s="63">
        <f t="shared" si="4"/>
        <v>3.75</v>
      </c>
      <c r="H23" s="63">
        <f t="shared" si="4"/>
        <v>3.75</v>
      </c>
      <c r="I23" s="63">
        <f t="shared" si="4"/>
        <v>3.75</v>
      </c>
    </row>
    <row r="24" spans="1:44" s="88" customFormat="1" x14ac:dyDescent="0.45">
      <c r="A24" s="88" t="s">
        <v>244</v>
      </c>
      <c r="B24" s="88">
        <f>B7*B8</f>
        <v>290</v>
      </c>
      <c r="C24" s="88">
        <f t="shared" ref="C24:I24" si="5">C7*C8</f>
        <v>290</v>
      </c>
      <c r="D24" s="88">
        <f t="shared" si="5"/>
        <v>145</v>
      </c>
      <c r="E24" s="88">
        <f t="shared" si="5"/>
        <v>580</v>
      </c>
      <c r="F24" s="88">
        <f t="shared" si="5"/>
        <v>0</v>
      </c>
      <c r="G24" s="88">
        <f t="shared" si="5"/>
        <v>0</v>
      </c>
      <c r="H24" s="88">
        <f t="shared" si="5"/>
        <v>0</v>
      </c>
      <c r="I24" s="88">
        <f t="shared" si="5"/>
        <v>0</v>
      </c>
    </row>
    <row r="25" spans="1:44" x14ac:dyDescent="0.45">
      <c r="A25" t="s">
        <v>186</v>
      </c>
      <c r="B25">
        <f>B22*B$9</f>
        <v>160</v>
      </c>
      <c r="C25">
        <f t="shared" ref="C25:I25" si="6">C22*C$9</f>
        <v>160</v>
      </c>
      <c r="D25">
        <f t="shared" si="6"/>
        <v>80</v>
      </c>
      <c r="E25">
        <f t="shared" si="6"/>
        <v>320</v>
      </c>
      <c r="F25">
        <f t="shared" si="6"/>
        <v>0</v>
      </c>
      <c r="G25">
        <f t="shared" si="6"/>
        <v>0</v>
      </c>
      <c r="H25">
        <f t="shared" si="6"/>
        <v>0</v>
      </c>
      <c r="I25">
        <f t="shared" si="6"/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1:44" x14ac:dyDescent="0.45">
      <c r="A26" t="s">
        <v>189</v>
      </c>
      <c r="B26">
        <f>B23*B$9</f>
        <v>75</v>
      </c>
      <c r="C26">
        <f t="shared" ref="C26:I26" si="7">C23*C$9</f>
        <v>75</v>
      </c>
      <c r="D26">
        <f t="shared" si="7"/>
        <v>37.5</v>
      </c>
      <c r="E26">
        <f t="shared" si="7"/>
        <v>150</v>
      </c>
      <c r="F26">
        <f t="shared" si="7"/>
        <v>0</v>
      </c>
      <c r="G26">
        <f t="shared" si="7"/>
        <v>0</v>
      </c>
      <c r="H26">
        <f t="shared" si="7"/>
        <v>0</v>
      </c>
      <c r="I26">
        <f t="shared" si="7"/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x14ac:dyDescent="0.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4" x14ac:dyDescent="0.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x14ac:dyDescent="0.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</row>
    <row r="30" spans="1:44" x14ac:dyDescent="0.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</row>
    <row r="31" spans="1:44" x14ac:dyDescent="0.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</row>
    <row r="32" spans="1:44" x14ac:dyDescent="0.45">
      <c r="A32" s="32" t="s">
        <v>88</v>
      </c>
      <c r="B32" s="32"/>
      <c r="C32" s="32"/>
      <c r="D32" s="32"/>
      <c r="E32" s="32"/>
      <c r="F32" s="32"/>
      <c r="G32" s="32"/>
      <c r="H32" s="32"/>
      <c r="I32" s="32"/>
      <c r="J32" s="32"/>
      <c r="K32" s="90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123" t="s">
        <v>20</v>
      </c>
      <c r="AA32" s="123"/>
      <c r="AB32" s="123"/>
      <c r="AC32" s="123"/>
      <c r="AD32" s="123"/>
      <c r="AE32" s="123"/>
      <c r="AF32" s="123" t="s">
        <v>39</v>
      </c>
      <c r="AG32" s="123"/>
      <c r="AH32" s="123"/>
      <c r="AI32" s="123"/>
      <c r="AJ32" s="123" t="s">
        <v>61</v>
      </c>
      <c r="AK32" s="123"/>
      <c r="AL32" s="123"/>
      <c r="AM32" s="123"/>
      <c r="AN32" s="123"/>
      <c r="AO32" s="123"/>
      <c r="AP32" s="2"/>
      <c r="AQ32" s="5"/>
      <c r="AR32" s="3"/>
    </row>
    <row r="33" spans="1:44" ht="42.75" x14ac:dyDescent="0.45">
      <c r="A33" s="1" t="s">
        <v>5</v>
      </c>
      <c r="B33" s="1" t="s">
        <v>6</v>
      </c>
      <c r="C33" s="29" t="s">
        <v>11</v>
      </c>
      <c r="D33" s="31" t="s">
        <v>100</v>
      </c>
      <c r="E33" s="31" t="s">
        <v>101</v>
      </c>
      <c r="F33" s="31" t="s">
        <v>105</v>
      </c>
      <c r="G33" s="31" t="s">
        <v>106</v>
      </c>
      <c r="H33" s="31" t="s">
        <v>107</v>
      </c>
      <c r="I33" s="31" t="s">
        <v>108</v>
      </c>
      <c r="J33" s="31" t="s">
        <v>247</v>
      </c>
      <c r="K33" s="90" t="s">
        <v>242</v>
      </c>
      <c r="L33" s="1" t="s">
        <v>248</v>
      </c>
      <c r="M33" s="1" t="s">
        <v>249</v>
      </c>
      <c r="N33" s="1" t="s">
        <v>245</v>
      </c>
      <c r="O33" s="1" t="s">
        <v>8</v>
      </c>
      <c r="P33" s="1" t="s">
        <v>95</v>
      </c>
      <c r="Q33" s="1" t="s">
        <v>98</v>
      </c>
      <c r="R33" s="1" t="s">
        <v>7</v>
      </c>
      <c r="S33" s="1" t="s">
        <v>8</v>
      </c>
      <c r="T33" s="1" t="s">
        <v>9</v>
      </c>
      <c r="U33" s="1" t="s">
        <v>10</v>
      </c>
      <c r="V33" s="1" t="s">
        <v>103</v>
      </c>
      <c r="W33" s="1" t="s">
        <v>102</v>
      </c>
      <c r="X33" s="1" t="s">
        <v>20</v>
      </c>
      <c r="Y33" s="1" t="s">
        <v>21</v>
      </c>
      <c r="Z33" s="1" t="s">
        <v>31</v>
      </c>
      <c r="AA33" s="1" t="s">
        <v>7</v>
      </c>
      <c r="AB33" s="1" t="s">
        <v>5</v>
      </c>
      <c r="AC33" s="1" t="s">
        <v>32</v>
      </c>
      <c r="AD33" s="1" t="s">
        <v>33</v>
      </c>
      <c r="AE33" s="1" t="s">
        <v>34</v>
      </c>
      <c r="AF33" s="1" t="s">
        <v>35</v>
      </c>
      <c r="AG33" s="1" t="s">
        <v>36</v>
      </c>
      <c r="AH33" s="1" t="s">
        <v>37</v>
      </c>
      <c r="AI33" s="1" t="s">
        <v>38</v>
      </c>
      <c r="AJ33" s="1" t="s">
        <v>35</v>
      </c>
      <c r="AK33" s="1" t="s">
        <v>36</v>
      </c>
      <c r="AL33" s="1" t="s">
        <v>46</v>
      </c>
      <c r="AM33" s="1" t="s">
        <v>37</v>
      </c>
      <c r="AN33" s="1" t="s">
        <v>47</v>
      </c>
      <c r="AO33" s="1" t="s">
        <v>6</v>
      </c>
      <c r="AP33" s="1" t="s">
        <v>48</v>
      </c>
      <c r="AQ33" s="4" t="s">
        <v>49</v>
      </c>
      <c r="AR33" s="1" t="s">
        <v>50</v>
      </c>
    </row>
    <row r="34" spans="1:44" x14ac:dyDescent="0.45">
      <c r="A34" s="6"/>
      <c r="B34" s="85">
        <v>20</v>
      </c>
      <c r="C34" s="89">
        <v>580</v>
      </c>
      <c r="D34" s="89">
        <v>1</v>
      </c>
      <c r="E34" s="89">
        <v>320</v>
      </c>
      <c r="F34" s="89">
        <v>0</v>
      </c>
      <c r="G34" s="89">
        <v>0</v>
      </c>
      <c r="H34" s="89">
        <v>5</v>
      </c>
      <c r="I34" s="89">
        <v>100</v>
      </c>
      <c r="J34" s="89">
        <f>2*(C34+E34)</f>
        <v>1800</v>
      </c>
      <c r="K34" s="6">
        <v>1800</v>
      </c>
      <c r="L34" s="85">
        <v>-170</v>
      </c>
      <c r="M34" s="85">
        <v>150</v>
      </c>
      <c r="N34" s="6" t="s">
        <v>246</v>
      </c>
      <c r="O34" s="85" t="s">
        <v>91</v>
      </c>
      <c r="P34" s="85" t="s">
        <v>97</v>
      </c>
      <c r="Q34" s="85" t="s">
        <v>51</v>
      </c>
      <c r="R34" s="85" t="s">
        <v>99</v>
      </c>
      <c r="S34" s="85"/>
      <c r="T34" s="85" t="s">
        <v>3</v>
      </c>
      <c r="U34" s="85" t="s">
        <v>122</v>
      </c>
      <c r="V34" s="85" t="s">
        <v>104</v>
      </c>
      <c r="W34" s="85" t="s">
        <v>22</v>
      </c>
      <c r="X34" s="85" t="s">
        <v>22</v>
      </c>
      <c r="Y34" s="85" t="s">
        <v>22</v>
      </c>
      <c r="Z34" s="85" t="s">
        <v>89</v>
      </c>
      <c r="AA34" s="85" t="s">
        <v>93</v>
      </c>
      <c r="AB34" s="85" t="s">
        <v>109</v>
      </c>
      <c r="AC34" s="85" t="s">
        <v>90</v>
      </c>
      <c r="AD34" s="85" t="s">
        <v>42</v>
      </c>
      <c r="AE34" s="85" t="s">
        <v>91</v>
      </c>
      <c r="AF34" s="85" t="s">
        <v>110</v>
      </c>
      <c r="AG34" s="85" t="s">
        <v>44</v>
      </c>
      <c r="AH34" s="85" t="s">
        <v>1</v>
      </c>
      <c r="AI34" s="85" t="s">
        <v>92</v>
      </c>
      <c r="AJ34" s="85" t="s">
        <v>111</v>
      </c>
      <c r="AK34" s="85" t="s">
        <v>44</v>
      </c>
      <c r="AL34" s="85" t="s">
        <v>51</v>
      </c>
      <c r="AM34" s="7" t="s">
        <v>52</v>
      </c>
      <c r="AN34" s="7" t="s">
        <v>96</v>
      </c>
      <c r="AO34" s="7" t="s">
        <v>53</v>
      </c>
      <c r="AQ34" s="7"/>
      <c r="AR34" s="7" t="s">
        <v>22</v>
      </c>
    </row>
    <row r="35" spans="1:44" x14ac:dyDescent="0.45">
      <c r="B35" s="8">
        <v>20</v>
      </c>
      <c r="C35" s="89">
        <v>580</v>
      </c>
      <c r="D35" s="89">
        <v>1</v>
      </c>
      <c r="E35" s="89">
        <v>150</v>
      </c>
      <c r="F35" s="89"/>
      <c r="G35" s="89"/>
      <c r="H35" s="89"/>
      <c r="I35" s="89"/>
      <c r="J35" s="89">
        <f t="shared" ref="J35:J43" si="8">2*(C35+E35)</f>
        <v>1460</v>
      </c>
      <c r="K35" s="6">
        <v>1460</v>
      </c>
      <c r="L35" s="85">
        <v>-90</v>
      </c>
      <c r="M35" s="85">
        <v>60</v>
      </c>
      <c r="N35" s="6" t="s">
        <v>250</v>
      </c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</row>
    <row r="36" spans="1:44" x14ac:dyDescent="0.45">
      <c r="C36" s="89"/>
      <c r="D36" s="89"/>
      <c r="E36" s="89"/>
      <c r="F36" s="89"/>
      <c r="G36" s="89"/>
      <c r="H36" s="89"/>
      <c r="I36" s="89"/>
      <c r="J36" s="89">
        <f t="shared" si="8"/>
        <v>0</v>
      </c>
      <c r="K36" s="6"/>
      <c r="L36" s="85"/>
      <c r="M36" s="85"/>
      <c r="N36" s="6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</row>
    <row r="37" spans="1:44" x14ac:dyDescent="0.45">
      <c r="C37" s="89"/>
      <c r="D37" s="89"/>
      <c r="E37" s="89"/>
      <c r="F37" s="89"/>
      <c r="G37" s="89"/>
      <c r="H37" s="89"/>
      <c r="I37" s="89"/>
      <c r="J37" s="89">
        <f t="shared" si="8"/>
        <v>0</v>
      </c>
      <c r="K37" s="6"/>
      <c r="L37" s="85"/>
      <c r="M37" s="85"/>
      <c r="N37" s="6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</row>
    <row r="38" spans="1:44" x14ac:dyDescent="0.45">
      <c r="C38" s="89"/>
      <c r="D38" s="89"/>
      <c r="E38" s="89"/>
      <c r="F38" s="89"/>
      <c r="G38" s="89"/>
      <c r="H38" s="89"/>
      <c r="I38" s="89"/>
      <c r="J38" s="89">
        <f t="shared" si="8"/>
        <v>0</v>
      </c>
      <c r="K38" s="6"/>
      <c r="L38" s="85"/>
      <c r="M38" s="85"/>
      <c r="N38" s="6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</row>
    <row r="39" spans="1:44" x14ac:dyDescent="0.45">
      <c r="C39" s="89"/>
      <c r="D39" s="89"/>
      <c r="E39" s="89"/>
      <c r="F39" s="89"/>
      <c r="G39" s="89"/>
      <c r="H39" s="89"/>
      <c r="I39" s="89"/>
      <c r="J39" s="89">
        <f t="shared" si="8"/>
        <v>0</v>
      </c>
      <c r="K39" s="6"/>
      <c r="L39" s="85"/>
      <c r="M39" s="85"/>
      <c r="N39" s="6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</row>
    <row r="40" spans="1:44" x14ac:dyDescent="0.45">
      <c r="C40" s="89"/>
      <c r="D40" s="89"/>
      <c r="E40" s="89"/>
      <c r="F40" s="89"/>
      <c r="G40" s="89"/>
      <c r="H40" s="89"/>
      <c r="I40" s="89"/>
      <c r="J40" s="89">
        <f t="shared" si="8"/>
        <v>0</v>
      </c>
      <c r="K40" s="6"/>
      <c r="L40" s="85"/>
      <c r="M40" s="85"/>
      <c r="N40" s="6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</row>
    <row r="41" spans="1:44" x14ac:dyDescent="0.45">
      <c r="C41" s="89"/>
      <c r="D41" s="89"/>
      <c r="E41" s="89"/>
      <c r="F41" s="89"/>
      <c r="G41" s="89"/>
      <c r="H41" s="89"/>
      <c r="I41" s="89"/>
      <c r="J41" s="89">
        <f t="shared" si="8"/>
        <v>0</v>
      </c>
      <c r="K41" s="6"/>
      <c r="L41" s="85"/>
      <c r="M41" s="85"/>
      <c r="N41" s="6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</row>
    <row r="42" spans="1:44" x14ac:dyDescent="0.45">
      <c r="C42" s="89"/>
      <c r="D42" s="89"/>
      <c r="E42" s="89"/>
      <c r="F42" s="89"/>
      <c r="G42" s="89"/>
      <c r="H42" s="89"/>
      <c r="I42" s="89"/>
      <c r="J42" s="89">
        <f t="shared" si="8"/>
        <v>0</v>
      </c>
      <c r="K42" s="6"/>
      <c r="L42" s="85"/>
      <c r="M42" s="85"/>
      <c r="N42" s="6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</row>
    <row r="43" spans="1:44" x14ac:dyDescent="0.45">
      <c r="C43" s="89"/>
      <c r="D43" s="89"/>
      <c r="E43" s="89"/>
      <c r="F43" s="89"/>
      <c r="G43" s="89"/>
      <c r="H43" s="89"/>
      <c r="I43" s="89"/>
      <c r="J43" s="89">
        <f t="shared" si="8"/>
        <v>0</v>
      </c>
      <c r="K43" s="6"/>
      <c r="L43" s="85"/>
      <c r="M43" s="85"/>
      <c r="N43" s="6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</row>
    <row r="44" spans="1:44" x14ac:dyDescent="0.45"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</row>
    <row r="45" spans="1:44" x14ac:dyDescent="0.45"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</row>
    <row r="46" spans="1:44" x14ac:dyDescent="0.45"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</row>
    <row r="47" spans="1:44" x14ac:dyDescent="0.45"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</row>
    <row r="48" spans="1:44" x14ac:dyDescent="0.45"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</row>
    <row r="49" spans="11:38" x14ac:dyDescent="0.45"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</row>
    <row r="50" spans="11:38" x14ac:dyDescent="0.45"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</row>
    <row r="51" spans="11:38" x14ac:dyDescent="0.45"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</row>
    <row r="52" spans="11:38" x14ac:dyDescent="0.45"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</row>
    <row r="53" spans="11:38" x14ac:dyDescent="0.45"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</row>
    <row r="54" spans="11:38" x14ac:dyDescent="0.45"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</row>
    <row r="55" spans="11:38" x14ac:dyDescent="0.45"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</row>
    <row r="56" spans="11:38" x14ac:dyDescent="0.45"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</row>
    <row r="57" spans="11:38" x14ac:dyDescent="0.45"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</row>
    <row r="58" spans="11:38" x14ac:dyDescent="0.45"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</row>
    <row r="59" spans="11:38" x14ac:dyDescent="0.45"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</row>
    <row r="60" spans="11:38" x14ac:dyDescent="0.45"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</row>
    <row r="61" spans="11:38" x14ac:dyDescent="0.45"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</row>
    <row r="62" spans="11:38" x14ac:dyDescent="0.45"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</row>
    <row r="63" spans="11:38" x14ac:dyDescent="0.45"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</row>
    <row r="64" spans="11:38" x14ac:dyDescent="0.45"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</row>
    <row r="65" spans="11:38" x14ac:dyDescent="0.45"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</row>
    <row r="66" spans="11:38" x14ac:dyDescent="0.45"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</row>
    <row r="67" spans="11:38" x14ac:dyDescent="0.45"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</row>
    <row r="68" spans="11:38" x14ac:dyDescent="0.45"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</row>
    <row r="69" spans="11:38" x14ac:dyDescent="0.45"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</row>
    <row r="70" spans="11:38" x14ac:dyDescent="0.45"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</row>
    <row r="71" spans="11:38" x14ac:dyDescent="0.45"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</row>
    <row r="72" spans="11:38" x14ac:dyDescent="0.45"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</row>
    <row r="73" spans="11:38" x14ac:dyDescent="0.45"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</row>
    <row r="74" spans="11:38" x14ac:dyDescent="0.45"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</row>
    <row r="75" spans="11:38" x14ac:dyDescent="0.45"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</row>
    <row r="76" spans="11:38" x14ac:dyDescent="0.45"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</row>
    <row r="77" spans="11:38" x14ac:dyDescent="0.45"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</row>
    <row r="78" spans="11:38" x14ac:dyDescent="0.45"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</row>
    <row r="79" spans="11:38" x14ac:dyDescent="0.45"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</row>
    <row r="80" spans="11:38" x14ac:dyDescent="0.45"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</row>
    <row r="81" spans="11:38" x14ac:dyDescent="0.45"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</row>
    <row r="82" spans="11:38" x14ac:dyDescent="0.45"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</row>
    <row r="83" spans="11:38" x14ac:dyDescent="0.45"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</row>
    <row r="84" spans="11:38" x14ac:dyDescent="0.45"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</row>
    <row r="85" spans="11:38" x14ac:dyDescent="0.45"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</row>
    <row r="86" spans="11:38" x14ac:dyDescent="0.45"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</row>
    <row r="87" spans="11:38" x14ac:dyDescent="0.45"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</row>
    <row r="88" spans="11:38" x14ac:dyDescent="0.45"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</row>
    <row r="89" spans="11:38" x14ac:dyDescent="0.45"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</row>
    <row r="90" spans="11:38" x14ac:dyDescent="0.45"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</row>
    <row r="91" spans="11:38" x14ac:dyDescent="0.45"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</row>
    <row r="92" spans="11:38" x14ac:dyDescent="0.45"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</row>
    <row r="93" spans="11:38" x14ac:dyDescent="0.45"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</row>
    <row r="94" spans="11:38" x14ac:dyDescent="0.45"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</row>
    <row r="95" spans="11:38" x14ac:dyDescent="0.45"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</row>
    <row r="96" spans="11:38" x14ac:dyDescent="0.45"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</row>
    <row r="97" spans="11:38" x14ac:dyDescent="0.45"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</row>
    <row r="98" spans="11:38" x14ac:dyDescent="0.45"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</row>
    <row r="99" spans="11:38" x14ac:dyDescent="0.45"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</row>
    <row r="100" spans="11:38" x14ac:dyDescent="0.45"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</row>
    <row r="101" spans="11:38" x14ac:dyDescent="0.45"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</row>
    <row r="102" spans="11:38" x14ac:dyDescent="0.45"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</row>
    <row r="103" spans="11:38" x14ac:dyDescent="0.45"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</row>
    <row r="104" spans="11:38" x14ac:dyDescent="0.45"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</row>
    <row r="105" spans="11:38" x14ac:dyDescent="0.45"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</row>
    <row r="106" spans="11:38" x14ac:dyDescent="0.45"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</row>
    <row r="107" spans="11:38" x14ac:dyDescent="0.45"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</row>
    <row r="108" spans="11:38" x14ac:dyDescent="0.45"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</row>
    <row r="109" spans="11:38" x14ac:dyDescent="0.45"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</row>
    <row r="110" spans="11:38" x14ac:dyDescent="0.45"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</row>
    <row r="111" spans="11:38" x14ac:dyDescent="0.45"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</row>
    <row r="112" spans="11:38" x14ac:dyDescent="0.45"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</row>
    <row r="113" spans="11:38" x14ac:dyDescent="0.45"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</row>
    <row r="114" spans="11:38" x14ac:dyDescent="0.45"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</row>
    <row r="115" spans="11:38" x14ac:dyDescent="0.45"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</row>
    <row r="116" spans="11:38" x14ac:dyDescent="0.45"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</row>
    <row r="117" spans="11:38" x14ac:dyDescent="0.45"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</row>
    <row r="118" spans="11:38" x14ac:dyDescent="0.45"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</row>
    <row r="119" spans="11:38" x14ac:dyDescent="0.45"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</row>
    <row r="120" spans="11:38" x14ac:dyDescent="0.45"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</row>
    <row r="121" spans="11:38" x14ac:dyDescent="0.45"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</row>
    <row r="122" spans="11:38" x14ac:dyDescent="0.45"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</row>
    <row r="123" spans="11:38" x14ac:dyDescent="0.45"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</row>
    <row r="124" spans="11:38" x14ac:dyDescent="0.45"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</row>
    <row r="125" spans="11:38" x14ac:dyDescent="0.45"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</row>
    <row r="126" spans="11:38" x14ac:dyDescent="0.45"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</row>
    <row r="127" spans="11:38" x14ac:dyDescent="0.45"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</row>
    <row r="128" spans="11:38" x14ac:dyDescent="0.45"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</row>
    <row r="129" spans="11:38" x14ac:dyDescent="0.45"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</row>
    <row r="130" spans="11:38" x14ac:dyDescent="0.45"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</row>
    <row r="131" spans="11:38" x14ac:dyDescent="0.45"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</row>
    <row r="132" spans="11:38" x14ac:dyDescent="0.45"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</row>
    <row r="133" spans="11:38" x14ac:dyDescent="0.45"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</row>
    <row r="134" spans="11:38" x14ac:dyDescent="0.45"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</row>
    <row r="135" spans="11:38" x14ac:dyDescent="0.45"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</row>
    <row r="136" spans="11:38" x14ac:dyDescent="0.45"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</row>
    <row r="137" spans="11:38" x14ac:dyDescent="0.45"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</row>
    <row r="138" spans="11:38" x14ac:dyDescent="0.45"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</row>
    <row r="139" spans="11:38" x14ac:dyDescent="0.45"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</row>
    <row r="140" spans="11:38" x14ac:dyDescent="0.45"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</row>
    <row r="141" spans="11:38" x14ac:dyDescent="0.45"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</row>
    <row r="142" spans="11:38" x14ac:dyDescent="0.45"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</row>
    <row r="143" spans="11:38" x14ac:dyDescent="0.45"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</row>
    <row r="144" spans="11:38" x14ac:dyDescent="0.45"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</row>
    <row r="145" spans="11:38" x14ac:dyDescent="0.45"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</row>
  </sheetData>
  <mergeCells count="3">
    <mergeCell ref="Z32:AE32"/>
    <mergeCell ref="AF32:AI32"/>
    <mergeCell ref="AJ32:AO32"/>
  </mergeCells>
  <phoneticPr fontId="7" type="noConversion"/>
  <dataValidations count="2">
    <dataValidation type="list" allowBlank="1" showInputMessage="1" showErrorMessage="1" sqref="B8:M9" xr:uid="{3CAD20E3-068A-4053-8F20-6C68EF246979}">
      <formula1>Scales</formula1>
    </dataValidation>
    <dataValidation type="list" allowBlank="1" showInputMessage="1" showErrorMessage="1" sqref="B5:P5" xr:uid="{D5F68949-E6C1-4863-9A09-D8B9F3391C9E}">
      <formula1>sheet_sizes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844A-BB67-432A-99C3-423442E94AF5}">
  <sheetPr>
    <tabColor rgb="FFFFFF00"/>
  </sheetPr>
  <dimension ref="A1:AQ38"/>
  <sheetViews>
    <sheetView workbookViewId="0">
      <selection activeCell="A36" sqref="A36:XFD36"/>
    </sheetView>
  </sheetViews>
  <sheetFormatPr defaultRowHeight="14.25" x14ac:dyDescent="0.45"/>
  <cols>
    <col min="1" max="1" width="25.6640625" style="8" bestFit="1" customWidth="1"/>
    <col min="2" max="2" width="11.33203125" style="8" customWidth="1"/>
    <col min="3" max="3" width="8.1328125" style="8" bestFit="1" customWidth="1"/>
    <col min="4" max="4" width="18" style="8" bestFit="1" customWidth="1"/>
    <col min="5" max="5" width="13.1328125" style="8" bestFit="1" customWidth="1"/>
    <col min="6" max="6" width="13" style="8" bestFit="1" customWidth="1"/>
    <col min="7" max="7" width="11.33203125" style="8" bestFit="1" customWidth="1"/>
    <col min="8" max="8" width="11.6640625" style="8" bestFit="1" customWidth="1"/>
    <col min="9" max="9" width="9.53125" style="8" bestFit="1" customWidth="1"/>
    <col min="10" max="10" width="20" style="8" bestFit="1" customWidth="1"/>
    <col min="11" max="12" width="20" style="8" customWidth="1"/>
    <col min="13" max="13" width="23.1328125" style="8" bestFit="1" customWidth="1"/>
    <col min="14" max="14" width="20.86328125" style="8" bestFit="1" customWidth="1"/>
    <col min="15" max="15" width="14.6640625" style="8" bestFit="1" customWidth="1"/>
    <col min="16" max="16" width="11.86328125" style="8" bestFit="1" customWidth="1"/>
    <col min="17" max="17" width="12.6640625" style="8" bestFit="1" customWidth="1"/>
    <col min="18" max="18" width="8" style="8" bestFit="1" customWidth="1"/>
    <col min="19" max="19" width="13.33203125" style="8" bestFit="1" customWidth="1"/>
    <col min="20" max="20" width="17.33203125" style="8" bestFit="1" customWidth="1"/>
    <col min="21" max="21" width="14.53125" style="8" bestFit="1" customWidth="1"/>
    <col min="22" max="22" width="8.33203125" style="8" bestFit="1" customWidth="1"/>
    <col min="23" max="24" width="11.6640625" style="8" bestFit="1" customWidth="1"/>
    <col min="25" max="25" width="10.33203125" style="7" bestFit="1" customWidth="1"/>
    <col min="26" max="26" width="20.46484375" style="8" bestFit="1" customWidth="1"/>
    <col min="27" max="27" width="21.46484375" style="8" bestFit="1" customWidth="1"/>
    <col min="28" max="28" width="11.33203125" style="8" bestFit="1" customWidth="1"/>
    <col min="29" max="29" width="7" style="8" bestFit="1" customWidth="1"/>
    <col min="30" max="30" width="12" style="8" bestFit="1" customWidth="1"/>
    <col min="31" max="31" width="17.46484375" style="8" bestFit="1" customWidth="1"/>
    <col min="32" max="32" width="26.53125" style="8" bestFit="1" customWidth="1"/>
    <col min="33" max="33" width="18.1328125" style="8" bestFit="1" customWidth="1"/>
    <col min="34" max="34" width="22" style="8" bestFit="1" customWidth="1"/>
    <col min="35" max="35" width="12.1328125" style="8" bestFit="1" customWidth="1"/>
    <col min="36" max="36" width="11.6640625" bestFit="1" customWidth="1"/>
    <col min="37" max="37" width="6.53125" bestFit="1" customWidth="1"/>
    <col min="38" max="38" width="11.33203125" bestFit="1" customWidth="1"/>
    <col min="39" max="39" width="20.86328125" bestFit="1" customWidth="1"/>
    <col min="40" max="40" width="26.53125" bestFit="1" customWidth="1"/>
    <col min="43" max="43" width="2.1328125" bestFit="1" customWidth="1"/>
  </cols>
  <sheetData>
    <row r="1" spans="1:35" x14ac:dyDescent="0.45">
      <c r="A1" t="s">
        <v>163</v>
      </c>
      <c r="B1" t="s">
        <v>176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x14ac:dyDescent="0.45">
      <c r="B2" s="8" t="s">
        <v>238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x14ac:dyDescent="0.4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x14ac:dyDescent="0.45">
      <c r="A4"/>
      <c r="B4" t="s">
        <v>167</v>
      </c>
      <c r="C4" t="s">
        <v>168</v>
      </c>
      <c r="D4" t="s">
        <v>169</v>
      </c>
      <c r="E4" t="s">
        <v>170</v>
      </c>
      <c r="F4" t="s">
        <v>171</v>
      </c>
      <c r="G4" t="s">
        <v>172</v>
      </c>
      <c r="H4" t="s">
        <v>173</v>
      </c>
      <c r="I4" t="s">
        <v>174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45">
      <c r="A5" s="14" t="s">
        <v>195</v>
      </c>
      <c r="B5" s="72" t="s">
        <v>196</v>
      </c>
      <c r="C5" s="72" t="s">
        <v>196</v>
      </c>
      <c r="D5" s="72" t="s">
        <v>196</v>
      </c>
      <c r="E5" s="72" t="s">
        <v>196</v>
      </c>
      <c r="F5" s="72" t="s">
        <v>196</v>
      </c>
      <c r="G5" s="72" t="s">
        <v>196</v>
      </c>
      <c r="H5" s="72" t="s">
        <v>196</v>
      </c>
      <c r="I5" s="72" t="s">
        <v>196</v>
      </c>
      <c r="J5" s="72" t="s">
        <v>196</v>
      </c>
      <c r="K5" s="72" t="s">
        <v>196</v>
      </c>
      <c r="L5" s="72" t="s">
        <v>196</v>
      </c>
      <c r="M5" s="72" t="s">
        <v>196</v>
      </c>
      <c r="N5" s="72" t="s">
        <v>196</v>
      </c>
      <c r="O5" s="72" t="s">
        <v>198</v>
      </c>
      <c r="P5" s="72" t="s">
        <v>198</v>
      </c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x14ac:dyDescent="0.45">
      <c r="A6" s="73" t="s">
        <v>200</v>
      </c>
      <c r="B6" s="73">
        <f t="shared" ref="B6:P6" si="0">IF(EXACT(B5,page_size_defined),1,alt_factor)</f>
        <v>0.5</v>
      </c>
      <c r="C6" s="73">
        <f t="shared" si="0"/>
        <v>0.5</v>
      </c>
      <c r="D6" s="73">
        <f t="shared" si="0"/>
        <v>0.5</v>
      </c>
      <c r="E6" s="73">
        <f t="shared" si="0"/>
        <v>0.5</v>
      </c>
      <c r="F6" s="73">
        <f t="shared" si="0"/>
        <v>0.5</v>
      </c>
      <c r="G6" s="73">
        <f t="shared" si="0"/>
        <v>0.5</v>
      </c>
      <c r="H6" s="73">
        <f t="shared" si="0"/>
        <v>0.5</v>
      </c>
      <c r="I6" s="73">
        <f t="shared" si="0"/>
        <v>0.5</v>
      </c>
      <c r="J6" s="73">
        <f t="shared" si="0"/>
        <v>0.5</v>
      </c>
      <c r="K6" s="73">
        <f t="shared" si="0"/>
        <v>0.5</v>
      </c>
      <c r="L6" s="73">
        <f t="shared" si="0"/>
        <v>0.5</v>
      </c>
      <c r="M6" s="73">
        <f t="shared" si="0"/>
        <v>0.5</v>
      </c>
      <c r="N6" s="73">
        <f t="shared" si="0"/>
        <v>0.5</v>
      </c>
      <c r="O6" s="73">
        <f t="shared" si="0"/>
        <v>1</v>
      </c>
      <c r="P6" s="73">
        <f t="shared" si="0"/>
        <v>1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x14ac:dyDescent="0.45">
      <c r="A7" s="73" t="s">
        <v>251</v>
      </c>
      <c r="B7" s="73">
        <f t="shared" ref="B7:Q7" si="1">clip_width*B6</f>
        <v>14.5</v>
      </c>
      <c r="C7" s="73">
        <f t="shared" si="1"/>
        <v>14.5</v>
      </c>
      <c r="D7" s="73">
        <f t="shared" si="1"/>
        <v>14.5</v>
      </c>
      <c r="E7" s="73">
        <f t="shared" si="1"/>
        <v>14.5</v>
      </c>
      <c r="F7" s="73">
        <f t="shared" si="1"/>
        <v>14.5</v>
      </c>
      <c r="G7" s="73">
        <f t="shared" si="1"/>
        <v>14.5</v>
      </c>
      <c r="H7" s="73">
        <f t="shared" si="1"/>
        <v>14.5</v>
      </c>
      <c r="I7" s="73">
        <f t="shared" si="1"/>
        <v>14.5</v>
      </c>
      <c r="J7" s="73">
        <f t="shared" si="1"/>
        <v>14.5</v>
      </c>
      <c r="K7" s="73">
        <f t="shared" si="1"/>
        <v>14.5</v>
      </c>
      <c r="L7" s="73">
        <f t="shared" si="1"/>
        <v>14.5</v>
      </c>
      <c r="M7" s="73">
        <f t="shared" si="1"/>
        <v>14.5</v>
      </c>
      <c r="N7" s="73">
        <f t="shared" si="1"/>
        <v>14.5</v>
      </c>
      <c r="O7" s="73">
        <f t="shared" si="1"/>
        <v>29</v>
      </c>
      <c r="P7" s="73">
        <f t="shared" si="1"/>
        <v>29</v>
      </c>
      <c r="Q7" s="73">
        <f t="shared" si="1"/>
        <v>0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x14ac:dyDescent="0.45">
      <c r="A8" t="s">
        <v>164</v>
      </c>
      <c r="B8" s="60">
        <v>10</v>
      </c>
      <c r="C8" s="60">
        <v>5</v>
      </c>
      <c r="D8" s="60">
        <v>20</v>
      </c>
      <c r="E8" s="60">
        <v>10</v>
      </c>
      <c r="F8" s="60"/>
      <c r="G8" s="60"/>
      <c r="H8" s="60"/>
      <c r="I8" s="60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x14ac:dyDescent="0.45">
      <c r="A9" t="s">
        <v>165</v>
      </c>
      <c r="B9" s="60">
        <v>10</v>
      </c>
      <c r="C9" s="60">
        <v>5</v>
      </c>
      <c r="D9" s="60">
        <v>20</v>
      </c>
      <c r="E9" s="60">
        <v>2</v>
      </c>
      <c r="F9" s="60"/>
      <c r="G9" s="60"/>
      <c r="H9" s="60"/>
      <c r="I9" s="60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s="61" customFormat="1" x14ac:dyDescent="0.45">
      <c r="A10" s="61" t="s">
        <v>175</v>
      </c>
      <c r="B10" s="62">
        <f t="shared" ref="B10:I10" si="2">B8/B9</f>
        <v>1</v>
      </c>
      <c r="C10" s="62">
        <f t="shared" si="2"/>
        <v>1</v>
      </c>
      <c r="D10" s="62">
        <f t="shared" si="2"/>
        <v>1</v>
      </c>
      <c r="E10" s="62">
        <f t="shared" si="2"/>
        <v>5</v>
      </c>
      <c r="F10" s="62" t="e">
        <f t="shared" si="2"/>
        <v>#DIV/0!</v>
      </c>
      <c r="G10" s="62" t="e">
        <f t="shared" si="2"/>
        <v>#DIV/0!</v>
      </c>
      <c r="H10" s="62" t="e">
        <f t="shared" si="2"/>
        <v>#DIV/0!</v>
      </c>
      <c r="I10" s="62" t="e">
        <f t="shared" si="2"/>
        <v>#DIV/0!</v>
      </c>
    </row>
    <row r="11" spans="1:35" x14ac:dyDescent="0.4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x14ac:dyDescent="0.45">
      <c r="A12" t="s">
        <v>177</v>
      </c>
      <c r="B12" s="22"/>
      <c r="C12" s="22"/>
      <c r="D12" s="22">
        <v>25</v>
      </c>
      <c r="E12" s="22"/>
      <c r="F12" s="22"/>
      <c r="G12" s="22"/>
      <c r="H12" s="22"/>
      <c r="I12" s="2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x14ac:dyDescent="0.45">
      <c r="A13" t="s">
        <v>179</v>
      </c>
      <c r="B13" s="22">
        <v>1</v>
      </c>
      <c r="C13" s="22">
        <v>1</v>
      </c>
      <c r="D13" s="22">
        <v>0</v>
      </c>
      <c r="E13" s="22"/>
      <c r="F13" s="22"/>
      <c r="G13" s="22"/>
      <c r="H13" s="22"/>
      <c r="I13" s="22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x14ac:dyDescent="0.45">
      <c r="A14" t="s">
        <v>180</v>
      </c>
      <c r="B14" s="22"/>
      <c r="C14" s="22"/>
      <c r="D14" s="22">
        <v>5</v>
      </c>
      <c r="E14" s="22"/>
      <c r="F14" s="22"/>
      <c r="G14" s="22"/>
      <c r="H14" s="22"/>
      <c r="I14" s="2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x14ac:dyDescent="0.45">
      <c r="A15" t="s">
        <v>178</v>
      </c>
      <c r="B15" s="22">
        <v>1</v>
      </c>
      <c r="C15" s="22">
        <v>1</v>
      </c>
      <c r="D15" s="22">
        <v>0</v>
      </c>
      <c r="E15" s="22"/>
      <c r="F15" s="22"/>
      <c r="G15" s="22"/>
      <c r="H15" s="22"/>
      <c r="I15" s="22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x14ac:dyDescent="0.4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x14ac:dyDescent="0.45">
      <c r="A17" t="s">
        <v>213</v>
      </c>
      <c r="B17" s="22">
        <v>5</v>
      </c>
      <c r="C17" s="22">
        <v>5</v>
      </c>
      <c r="D17" s="22">
        <v>25</v>
      </c>
      <c r="E17" s="22"/>
      <c r="F17" s="22"/>
      <c r="G17" s="22"/>
      <c r="H17" s="22"/>
      <c r="I17" s="2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x14ac:dyDescent="0.45">
      <c r="A18" t="s">
        <v>214</v>
      </c>
      <c r="B18" s="22"/>
      <c r="C18" s="22"/>
      <c r="D18" s="22" t="s">
        <v>237</v>
      </c>
      <c r="E18" s="22"/>
      <c r="F18" s="22"/>
      <c r="G18" s="22"/>
      <c r="H18" s="22"/>
      <c r="I18" s="2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x14ac:dyDescent="0.45">
      <c r="A19" t="s">
        <v>215</v>
      </c>
      <c r="B19" s="22">
        <v>5</v>
      </c>
      <c r="C19" s="22">
        <v>1</v>
      </c>
      <c r="D19" s="22">
        <v>5</v>
      </c>
      <c r="E19" s="22"/>
      <c r="F19" s="22"/>
      <c r="G19" s="22"/>
      <c r="H19" s="22"/>
      <c r="I19" s="2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x14ac:dyDescent="0.45">
      <c r="A20" t="s">
        <v>216</v>
      </c>
      <c r="B20" s="22"/>
      <c r="C20" s="22"/>
      <c r="D20" s="22" t="s">
        <v>237</v>
      </c>
      <c r="E20" s="22"/>
      <c r="F20" s="22"/>
      <c r="G20" s="22"/>
      <c r="H20" s="22"/>
      <c r="I20" s="2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x14ac:dyDescent="0.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63" customFormat="1" x14ac:dyDescent="0.45">
      <c r="A22" s="63" t="s">
        <v>244</v>
      </c>
      <c r="B22" s="63">
        <f>B7*B8</f>
        <v>145</v>
      </c>
      <c r="C22" s="63">
        <f t="shared" ref="C22:I22" si="3">C7*C8</f>
        <v>72.5</v>
      </c>
      <c r="D22" s="63">
        <f t="shared" si="3"/>
        <v>290</v>
      </c>
      <c r="E22" s="63">
        <f t="shared" si="3"/>
        <v>145</v>
      </c>
      <c r="F22" s="63">
        <f t="shared" si="3"/>
        <v>0</v>
      </c>
      <c r="G22" s="63">
        <f t="shared" si="3"/>
        <v>0</v>
      </c>
      <c r="H22" s="63">
        <f t="shared" si="3"/>
        <v>0</v>
      </c>
      <c r="I22" s="63">
        <f t="shared" si="3"/>
        <v>0</v>
      </c>
    </row>
    <row r="23" spans="1:35" x14ac:dyDescent="0.45">
      <c r="A23" t="s">
        <v>256</v>
      </c>
      <c r="B23">
        <f>B22/2</f>
        <v>72.5</v>
      </c>
      <c r="C23">
        <f t="shared" ref="C23:I23" si="4">C22/2</f>
        <v>36.25</v>
      </c>
      <c r="D23">
        <f t="shared" si="4"/>
        <v>145</v>
      </c>
      <c r="E23">
        <f t="shared" si="4"/>
        <v>72.5</v>
      </c>
      <c r="F23">
        <f t="shared" si="4"/>
        <v>0</v>
      </c>
      <c r="G23">
        <f t="shared" si="4"/>
        <v>0</v>
      </c>
      <c r="H23">
        <f t="shared" si="4"/>
        <v>0</v>
      </c>
      <c r="I23">
        <f t="shared" si="4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x14ac:dyDescent="0.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x14ac:dyDescent="0.45">
      <c r="A25" s="123" t="s">
        <v>128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 t="s">
        <v>20</v>
      </c>
      <c r="R25" s="123"/>
      <c r="S25" s="123"/>
      <c r="T25" s="123"/>
      <c r="U25" s="123"/>
      <c r="V25" s="123"/>
      <c r="W25" s="123" t="s">
        <v>39</v>
      </c>
      <c r="X25" s="123"/>
      <c r="Y25" s="123"/>
      <c r="Z25" s="123"/>
      <c r="AA25" s="123" t="s">
        <v>61</v>
      </c>
      <c r="AB25" s="123"/>
      <c r="AC25" s="123"/>
      <c r="AD25" s="123"/>
      <c r="AE25" s="123"/>
      <c r="AF25" s="123"/>
      <c r="AG25" s="2"/>
      <c r="AH25" s="5"/>
      <c r="AI25" s="3"/>
    </row>
    <row r="26" spans="1:35" x14ac:dyDescent="0.45">
      <c r="A26" s="1" t="s">
        <v>5</v>
      </c>
      <c r="B26" s="1" t="s">
        <v>6</v>
      </c>
      <c r="C26" s="1" t="s">
        <v>7</v>
      </c>
      <c r="D26" s="1" t="s">
        <v>8</v>
      </c>
      <c r="E26" s="1" t="s">
        <v>9</v>
      </c>
      <c r="F26" s="1" t="s">
        <v>10</v>
      </c>
      <c r="G26" s="1" t="s">
        <v>12</v>
      </c>
      <c r="H26" s="1" t="s">
        <v>13</v>
      </c>
      <c r="I26" s="1" t="s">
        <v>129</v>
      </c>
      <c r="J26" s="1" t="s">
        <v>100</v>
      </c>
      <c r="K26" s="1" t="s">
        <v>105</v>
      </c>
      <c r="L26" s="1" t="s">
        <v>106</v>
      </c>
      <c r="M26" s="1" t="s">
        <v>107</v>
      </c>
      <c r="N26" s="1" t="s">
        <v>130</v>
      </c>
      <c r="O26" s="1" t="s">
        <v>20</v>
      </c>
      <c r="P26" s="1" t="s">
        <v>21</v>
      </c>
      <c r="Q26" s="1" t="s">
        <v>31</v>
      </c>
      <c r="R26" s="1" t="s">
        <v>7</v>
      </c>
      <c r="S26" s="1" t="s">
        <v>5</v>
      </c>
      <c r="T26" s="1" t="s">
        <v>32</v>
      </c>
      <c r="U26" s="1" t="s">
        <v>33</v>
      </c>
      <c r="V26" s="1" t="s">
        <v>34</v>
      </c>
      <c r="W26" s="1" t="s">
        <v>35</v>
      </c>
      <c r="X26" s="1" t="s">
        <v>36</v>
      </c>
      <c r="Y26" s="1" t="s">
        <v>37</v>
      </c>
      <c r="Z26" s="1" t="s">
        <v>38</v>
      </c>
      <c r="AA26" s="1" t="s">
        <v>35</v>
      </c>
      <c r="AB26" s="1" t="s">
        <v>36</v>
      </c>
      <c r="AC26" s="1" t="s">
        <v>46</v>
      </c>
      <c r="AD26" s="1" t="s">
        <v>37</v>
      </c>
      <c r="AE26" s="1" t="s">
        <v>47</v>
      </c>
      <c r="AF26" s="1" t="s">
        <v>6</v>
      </c>
      <c r="AG26" s="1" t="s">
        <v>48</v>
      </c>
      <c r="AH26" s="4" t="s">
        <v>49</v>
      </c>
      <c r="AI26" s="1" t="s">
        <v>50</v>
      </c>
    </row>
    <row r="27" spans="1:35" x14ac:dyDescent="0.45">
      <c r="A27" s="91"/>
      <c r="B27" s="91">
        <v>10</v>
      </c>
      <c r="C27" s="91"/>
      <c r="D27" s="91"/>
      <c r="E27" s="91"/>
      <c r="F27" s="91"/>
      <c r="G27" s="91">
        <v>-72.5</v>
      </c>
      <c r="H27" s="91">
        <v>72.5</v>
      </c>
      <c r="I27" s="91"/>
      <c r="J27" s="91">
        <v>1</v>
      </c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</row>
    <row r="28" spans="1:35" x14ac:dyDescent="0.4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</row>
    <row r="29" spans="1:35" x14ac:dyDescent="0.4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</row>
    <row r="30" spans="1:35" x14ac:dyDescent="0.4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</row>
    <row r="31" spans="1:35" x14ac:dyDescent="0.4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</row>
    <row r="32" spans="1:35" x14ac:dyDescent="0.4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</row>
    <row r="33" spans="1:43" x14ac:dyDescent="0.4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</row>
    <row r="34" spans="1:43" x14ac:dyDescent="0.4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</row>
    <row r="35" spans="1:43" x14ac:dyDescent="0.4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</row>
    <row r="36" spans="1:43" s="63" customFormat="1" x14ac:dyDescent="0.45">
      <c r="A36" s="126" t="s">
        <v>125</v>
      </c>
      <c r="B36" s="127" t="s">
        <v>1</v>
      </c>
      <c r="C36" s="127" t="s">
        <v>124</v>
      </c>
      <c r="D36" s="127" t="s">
        <v>126</v>
      </c>
      <c r="E36" s="127" t="s">
        <v>127</v>
      </c>
      <c r="F36" s="127" t="s">
        <v>127</v>
      </c>
      <c r="G36" s="128">
        <v>-140</v>
      </c>
      <c r="H36" s="128">
        <v>140</v>
      </c>
      <c r="I36" s="128">
        <v>50</v>
      </c>
      <c r="J36" s="128">
        <v>2</v>
      </c>
      <c r="K36" s="128">
        <v>8</v>
      </c>
      <c r="L36" s="128">
        <v>2</v>
      </c>
      <c r="M36" s="128">
        <v>1</v>
      </c>
      <c r="N36" s="127"/>
      <c r="O36" s="127" t="s">
        <v>22</v>
      </c>
      <c r="P36" s="127" t="s">
        <v>22</v>
      </c>
      <c r="Q36" s="127" t="s">
        <v>114</v>
      </c>
      <c r="R36" s="127" t="s">
        <v>131</v>
      </c>
      <c r="S36" s="127" t="s">
        <v>132</v>
      </c>
      <c r="T36" s="127" t="s">
        <v>133</v>
      </c>
      <c r="U36" s="127" t="s">
        <v>42</v>
      </c>
      <c r="V36" s="127" t="s">
        <v>134</v>
      </c>
      <c r="W36" s="127" t="s">
        <v>131</v>
      </c>
      <c r="X36" s="127" t="s">
        <v>44</v>
      </c>
      <c r="Y36" s="127" t="s">
        <v>1</v>
      </c>
      <c r="Z36" s="127" t="s">
        <v>135</v>
      </c>
      <c r="AA36" s="126" t="s">
        <v>112</v>
      </c>
      <c r="AB36" s="127" t="s">
        <v>44</v>
      </c>
      <c r="AC36" s="127" t="s">
        <v>51</v>
      </c>
      <c r="AD36" s="127" t="s">
        <v>136</v>
      </c>
      <c r="AE36" s="127" t="s">
        <v>51</v>
      </c>
      <c r="AF36" s="127" t="s">
        <v>53</v>
      </c>
      <c r="AG36" s="127"/>
      <c r="AH36" s="127"/>
      <c r="AI36" s="127" t="s">
        <v>22</v>
      </c>
      <c r="AJ36" s="129"/>
      <c r="AK36" s="130"/>
      <c r="AL36" s="130"/>
      <c r="AM36" s="130"/>
      <c r="AN36" s="130"/>
      <c r="AP36" s="130"/>
      <c r="AQ36" s="130"/>
    </row>
    <row r="37" spans="1:43" x14ac:dyDescent="0.45">
      <c r="A37" s="6"/>
      <c r="B37" s="7"/>
      <c r="C37" s="7"/>
      <c r="D37" s="7"/>
      <c r="E37" s="7"/>
      <c r="F37" s="7"/>
      <c r="G37" s="23"/>
      <c r="H37" s="23"/>
      <c r="I37" s="23"/>
      <c r="J37" s="23"/>
      <c r="K37" s="23"/>
      <c r="L37" s="23"/>
      <c r="M37" s="2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Z37" s="7"/>
      <c r="AA37" s="6"/>
      <c r="AB37" s="7"/>
      <c r="AC37" s="7"/>
      <c r="AD37" s="7"/>
      <c r="AE37" s="7"/>
      <c r="AF37" s="7"/>
      <c r="AG37" s="7"/>
      <c r="AH37" s="7"/>
      <c r="AI37" s="7"/>
    </row>
    <row r="38" spans="1:43" x14ac:dyDescent="0.45">
      <c r="A38" s="6"/>
      <c r="B38" s="7"/>
      <c r="C38" s="7"/>
      <c r="D38" s="7"/>
      <c r="E38" s="7"/>
      <c r="F38" s="7"/>
      <c r="G38" s="23"/>
      <c r="H38" s="23"/>
      <c r="I38" s="23"/>
      <c r="J38" s="23"/>
      <c r="K38" s="23"/>
      <c r="L38" s="23"/>
      <c r="M38" s="2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Z38" s="7"/>
      <c r="AA38" s="6"/>
      <c r="AB38" s="7"/>
      <c r="AC38" s="7"/>
      <c r="AD38" s="7"/>
      <c r="AE38" s="7"/>
      <c r="AF38" s="7"/>
      <c r="AG38" s="7"/>
      <c r="AH38" s="7"/>
      <c r="AI38" s="7"/>
    </row>
  </sheetData>
  <mergeCells count="4">
    <mergeCell ref="A25:P25"/>
    <mergeCell ref="Q25:V25"/>
    <mergeCell ref="W25:Z25"/>
    <mergeCell ref="AA25:AF25"/>
  </mergeCells>
  <phoneticPr fontId="7" type="noConversion"/>
  <dataValidations count="2">
    <dataValidation type="list" allowBlank="1" showInputMessage="1" showErrorMessage="1" sqref="B8:I9" xr:uid="{D54C7EA5-43E0-4FD7-9E13-FA547146ADC7}">
      <formula1>Scales</formula1>
    </dataValidation>
    <dataValidation type="list" allowBlank="1" showInputMessage="1" showErrorMessage="1" sqref="B5:P5" xr:uid="{A69F1CA1-AB49-481E-89EC-8C99D8246B41}">
      <formula1>sheet_sizes</formula1>
    </dataValidation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7B42-F4F2-4EB1-A1D5-FD859D7EAE61}">
  <dimension ref="A1:AF9"/>
  <sheetViews>
    <sheetView workbookViewId="0">
      <pane xSplit="8" ySplit="10" topLeftCell="I11" activePane="bottomRight" state="frozen"/>
      <selection pane="topRight" activeCell="I1" sqref="I1"/>
      <selection pane="bottomLeft" activeCell="A11" sqref="A11"/>
      <selection pane="bottomRight" activeCell="F13" sqref="F13"/>
    </sheetView>
  </sheetViews>
  <sheetFormatPr defaultRowHeight="14.25" x14ac:dyDescent="0.45"/>
  <cols>
    <col min="1" max="1" width="16" style="8" bestFit="1" customWidth="1"/>
    <col min="2" max="2" width="11.33203125" style="8" bestFit="1" customWidth="1"/>
    <col min="3" max="3" width="6.33203125" style="8" bestFit="1" customWidth="1"/>
    <col min="4" max="4" width="14.46484375" style="8" bestFit="1" customWidth="1"/>
    <col min="5" max="5" width="13.1328125" style="8" bestFit="1" customWidth="1"/>
    <col min="6" max="6" width="13" style="8" bestFit="1" customWidth="1"/>
    <col min="7" max="7" width="7" style="8" bestFit="1" customWidth="1"/>
    <col min="8" max="8" width="10.46484375" style="8" bestFit="1" customWidth="1"/>
    <col min="9" max="9" width="11.53125" style="8" bestFit="1" customWidth="1"/>
    <col min="10" max="10" width="8" style="8" bestFit="1" customWidth="1"/>
    <col min="11" max="11" width="16.1328125" style="8" bestFit="1" customWidth="1"/>
    <col min="12" max="12" width="14.6640625" style="8" bestFit="1" customWidth="1"/>
    <col min="13" max="13" width="11.86328125" style="8" bestFit="1" customWidth="1"/>
    <col min="14" max="15" width="6.33203125" style="8" bestFit="1" customWidth="1"/>
    <col min="16" max="16" width="16" style="8" bestFit="1" customWidth="1"/>
    <col min="17" max="17" width="10.33203125" style="8" bestFit="1" customWidth="1"/>
    <col min="18" max="18" width="9.6640625" style="8" bestFit="1" customWidth="1"/>
    <col min="19" max="19" width="9.86328125" style="8" bestFit="1" customWidth="1"/>
    <col min="20" max="20" width="30.6640625" style="8" bestFit="1" customWidth="1"/>
    <col min="21" max="21" width="11.6640625" style="8" bestFit="1" customWidth="1"/>
    <col min="22" max="22" width="10.33203125" style="8" bestFit="1" customWidth="1"/>
    <col min="23" max="23" width="17.33203125" style="8" bestFit="1" customWidth="1"/>
    <col min="24" max="24" width="38" style="8" bestFit="1" customWidth="1"/>
    <col min="25" max="25" width="11.6640625" style="8" bestFit="1" customWidth="1"/>
    <col min="26" max="26" width="7" style="8" bestFit="1" customWidth="1"/>
    <col min="27" max="27" width="11.33203125" style="8" bestFit="1" customWidth="1"/>
    <col min="28" max="28" width="17.46484375" style="8" bestFit="1" customWidth="1"/>
    <col min="29" max="29" width="27.53125" style="8" bestFit="1" customWidth="1"/>
    <col min="30" max="30" width="18.1328125" style="8" bestFit="1" customWidth="1"/>
    <col min="31" max="31" width="22" style="8" bestFit="1" customWidth="1"/>
    <col min="32" max="32" width="12.1328125" style="8" bestFit="1" customWidth="1"/>
  </cols>
  <sheetData>
    <row r="1" spans="1:32" x14ac:dyDescent="0.45">
      <c r="A1" s="123" t="s">
        <v>62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 t="s">
        <v>20</v>
      </c>
      <c r="O1" s="123"/>
      <c r="P1" s="123"/>
      <c r="Q1" s="123"/>
      <c r="R1" s="123"/>
      <c r="S1" s="123"/>
      <c r="T1" s="123" t="s">
        <v>39</v>
      </c>
      <c r="U1" s="123"/>
      <c r="V1" s="123"/>
      <c r="W1" s="123"/>
      <c r="X1" s="123" t="s">
        <v>61</v>
      </c>
      <c r="Y1" s="123"/>
      <c r="Z1" s="123"/>
      <c r="AA1" s="123"/>
      <c r="AB1" s="123"/>
      <c r="AC1" s="123"/>
      <c r="AD1" s="2"/>
      <c r="AE1" s="5"/>
      <c r="AF1" s="3"/>
    </row>
    <row r="2" spans="1:32" x14ac:dyDescent="0.4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20</v>
      </c>
      <c r="M2" s="1" t="s">
        <v>21</v>
      </c>
      <c r="N2" s="1" t="s">
        <v>31</v>
      </c>
      <c r="O2" s="1" t="s">
        <v>7</v>
      </c>
      <c r="P2" s="1" t="s">
        <v>5</v>
      </c>
      <c r="Q2" s="1" t="s">
        <v>32</v>
      </c>
      <c r="R2" s="1" t="s">
        <v>33</v>
      </c>
      <c r="S2" s="1" t="s">
        <v>34</v>
      </c>
      <c r="T2" s="1" t="s">
        <v>35</v>
      </c>
      <c r="U2" s="1" t="s">
        <v>36</v>
      </c>
      <c r="V2" s="1" t="s">
        <v>37</v>
      </c>
      <c r="W2" s="1" t="s">
        <v>38</v>
      </c>
      <c r="X2" s="1" t="s">
        <v>35</v>
      </c>
      <c r="Y2" s="1" t="s">
        <v>36</v>
      </c>
      <c r="Z2" s="1" t="s">
        <v>46</v>
      </c>
      <c r="AA2" s="1" t="s">
        <v>37</v>
      </c>
      <c r="AB2" s="1" t="s">
        <v>47</v>
      </c>
      <c r="AC2" s="1" t="s">
        <v>6</v>
      </c>
      <c r="AD2" s="1" t="s">
        <v>48</v>
      </c>
      <c r="AE2" s="4" t="s">
        <v>49</v>
      </c>
      <c r="AF2" s="1" t="s">
        <v>50</v>
      </c>
    </row>
    <row r="3" spans="1:32" x14ac:dyDescent="0.45">
      <c r="A3" s="6" t="s">
        <v>63</v>
      </c>
      <c r="B3" s="7" t="s">
        <v>1</v>
      </c>
      <c r="C3" s="7" t="s">
        <v>70</v>
      </c>
      <c r="D3" s="7" t="s">
        <v>43</v>
      </c>
      <c r="E3" s="7" t="s">
        <v>3</v>
      </c>
      <c r="F3" s="7" t="s">
        <v>4</v>
      </c>
      <c r="G3" s="7">
        <v>120</v>
      </c>
      <c r="H3" s="7">
        <v>-24.75</v>
      </c>
      <c r="I3" s="7">
        <v>24.75</v>
      </c>
      <c r="J3" s="7">
        <v>0</v>
      </c>
      <c r="K3" s="7">
        <v>10</v>
      </c>
      <c r="L3" s="7" t="s">
        <v>22</v>
      </c>
      <c r="M3" s="7" t="s">
        <v>22</v>
      </c>
      <c r="N3" s="8" t="s">
        <v>40</v>
      </c>
      <c r="O3" s="7" t="s">
        <v>70</v>
      </c>
      <c r="P3" s="7" t="s">
        <v>63</v>
      </c>
      <c r="Q3" s="7" t="s">
        <v>41</v>
      </c>
      <c r="R3" s="7" t="s">
        <v>42</v>
      </c>
      <c r="S3" s="7" t="s">
        <v>43</v>
      </c>
      <c r="T3" s="7" t="s">
        <v>72</v>
      </c>
      <c r="U3" s="7" t="s">
        <v>44</v>
      </c>
      <c r="V3" s="7" t="s">
        <v>1</v>
      </c>
      <c r="W3" s="7" t="s">
        <v>45</v>
      </c>
      <c r="X3" s="7" t="s">
        <v>73</v>
      </c>
      <c r="Y3" s="7" t="s">
        <v>44</v>
      </c>
      <c r="Z3" s="7" t="s">
        <v>51</v>
      </c>
      <c r="AA3" s="7" t="s">
        <v>52</v>
      </c>
      <c r="AB3" s="7" t="s">
        <v>63</v>
      </c>
      <c r="AC3" s="7" t="s">
        <v>53</v>
      </c>
      <c r="AE3" s="7" t="s">
        <v>60</v>
      </c>
      <c r="AF3" s="7" t="s">
        <v>22</v>
      </c>
    </row>
    <row r="4" spans="1:32" x14ac:dyDescent="0.45">
      <c r="A4" s="6" t="s">
        <v>64</v>
      </c>
      <c r="B4" s="7" t="s">
        <v>16</v>
      </c>
      <c r="C4" s="7" t="s">
        <v>70</v>
      </c>
      <c r="D4" s="7" t="s">
        <v>43</v>
      </c>
      <c r="E4" s="7" t="s">
        <v>3</v>
      </c>
      <c r="F4" s="7" t="s">
        <v>17</v>
      </c>
      <c r="G4" s="7">
        <v>240</v>
      </c>
      <c r="H4" s="7">
        <v>-49.5</v>
      </c>
      <c r="I4" s="7">
        <v>49.5</v>
      </c>
      <c r="J4" s="7">
        <v>0</v>
      </c>
      <c r="K4" s="7">
        <v>10</v>
      </c>
      <c r="L4" s="7" t="s">
        <v>22</v>
      </c>
      <c r="M4" s="7" t="s">
        <v>22</v>
      </c>
      <c r="N4" s="8" t="s">
        <v>40</v>
      </c>
      <c r="O4" s="7" t="s">
        <v>70</v>
      </c>
      <c r="P4" s="7" t="s">
        <v>64</v>
      </c>
      <c r="Q4" s="7" t="s">
        <v>41</v>
      </c>
      <c r="R4" s="7" t="s">
        <v>42</v>
      </c>
      <c r="S4" s="7" t="s">
        <v>43</v>
      </c>
      <c r="T4" s="7" t="s">
        <v>74</v>
      </c>
      <c r="U4" s="7" t="s">
        <v>44</v>
      </c>
      <c r="V4" s="7" t="s">
        <v>16</v>
      </c>
      <c r="W4" s="7" t="s">
        <v>45</v>
      </c>
      <c r="X4" s="7" t="s">
        <v>75</v>
      </c>
      <c r="Y4" s="7" t="s">
        <v>44</v>
      </c>
      <c r="Z4" s="7" t="s">
        <v>51</v>
      </c>
      <c r="AA4" s="7" t="s">
        <v>52</v>
      </c>
      <c r="AB4" s="7" t="s">
        <v>64</v>
      </c>
      <c r="AC4" s="7" t="s">
        <v>54</v>
      </c>
      <c r="AE4" s="7" t="s">
        <v>60</v>
      </c>
      <c r="AF4" s="7" t="s">
        <v>22</v>
      </c>
    </row>
    <row r="5" spans="1:32" x14ac:dyDescent="0.45">
      <c r="A5" s="6" t="s">
        <v>65</v>
      </c>
      <c r="B5" s="7" t="s">
        <v>18</v>
      </c>
      <c r="C5" s="7" t="s">
        <v>70</v>
      </c>
      <c r="D5" s="7" t="s">
        <v>43</v>
      </c>
      <c r="E5" s="7" t="s">
        <v>3</v>
      </c>
      <c r="F5" s="7" t="s">
        <v>19</v>
      </c>
      <c r="G5" s="7">
        <v>360</v>
      </c>
      <c r="H5" s="7">
        <v>-74.25</v>
      </c>
      <c r="I5" s="7">
        <v>74.25</v>
      </c>
      <c r="J5" s="7">
        <v>0</v>
      </c>
      <c r="K5" s="7">
        <v>10</v>
      </c>
      <c r="L5" s="7" t="s">
        <v>22</v>
      </c>
      <c r="M5" s="7" t="s">
        <v>22</v>
      </c>
      <c r="N5" s="8" t="s">
        <v>40</v>
      </c>
      <c r="O5" s="7" t="s">
        <v>70</v>
      </c>
      <c r="P5" s="7" t="s">
        <v>65</v>
      </c>
      <c r="Q5" s="7" t="s">
        <v>41</v>
      </c>
      <c r="R5" s="7" t="s">
        <v>42</v>
      </c>
      <c r="S5" s="7" t="s">
        <v>43</v>
      </c>
      <c r="T5" s="7" t="s">
        <v>76</v>
      </c>
      <c r="U5" s="7" t="s">
        <v>44</v>
      </c>
      <c r="V5" s="7" t="s">
        <v>18</v>
      </c>
      <c r="W5" s="7" t="s">
        <v>45</v>
      </c>
      <c r="X5" s="7" t="s">
        <v>77</v>
      </c>
      <c r="Y5" s="7" t="s">
        <v>44</v>
      </c>
      <c r="Z5" s="7" t="s">
        <v>51</v>
      </c>
      <c r="AA5" s="7" t="s">
        <v>52</v>
      </c>
      <c r="AB5" s="7" t="s">
        <v>65</v>
      </c>
      <c r="AC5" s="7" t="s">
        <v>55</v>
      </c>
      <c r="AE5" s="7" t="s">
        <v>60</v>
      </c>
      <c r="AF5" s="7" t="s">
        <v>22</v>
      </c>
    </row>
    <row r="6" spans="1:32" x14ac:dyDescent="0.45">
      <c r="A6" s="6" t="s">
        <v>66</v>
      </c>
      <c r="B6" s="7" t="s">
        <v>23</v>
      </c>
      <c r="C6" s="7" t="s">
        <v>70</v>
      </c>
      <c r="D6" s="7" t="s">
        <v>43</v>
      </c>
      <c r="E6" s="7" t="s">
        <v>3</v>
      </c>
      <c r="F6" s="7" t="s">
        <v>24</v>
      </c>
      <c r="G6" s="7">
        <v>480</v>
      </c>
      <c r="H6" s="7">
        <v>-99</v>
      </c>
      <c r="I6" s="7">
        <v>99</v>
      </c>
      <c r="J6" s="7">
        <v>0</v>
      </c>
      <c r="K6" s="7">
        <v>10</v>
      </c>
      <c r="L6" s="7" t="s">
        <v>22</v>
      </c>
      <c r="M6" s="7" t="s">
        <v>22</v>
      </c>
      <c r="N6" s="8" t="s">
        <v>40</v>
      </c>
      <c r="O6" s="7" t="s">
        <v>70</v>
      </c>
      <c r="P6" s="7" t="s">
        <v>66</v>
      </c>
      <c r="Q6" s="7" t="s">
        <v>41</v>
      </c>
      <c r="R6" s="7" t="s">
        <v>42</v>
      </c>
      <c r="S6" s="7" t="s">
        <v>43</v>
      </c>
      <c r="T6" s="7" t="s">
        <v>78</v>
      </c>
      <c r="U6" s="7" t="s">
        <v>44</v>
      </c>
      <c r="V6" s="7" t="s">
        <v>23</v>
      </c>
      <c r="W6" s="7" t="s">
        <v>45</v>
      </c>
      <c r="X6" s="7" t="s">
        <v>79</v>
      </c>
      <c r="Y6" s="7" t="s">
        <v>44</v>
      </c>
      <c r="Z6" s="7" t="s">
        <v>51</v>
      </c>
      <c r="AA6" s="7" t="s">
        <v>52</v>
      </c>
      <c r="AB6" s="7" t="s">
        <v>66</v>
      </c>
      <c r="AC6" s="7" t="s">
        <v>56</v>
      </c>
      <c r="AE6" s="7" t="s">
        <v>60</v>
      </c>
      <c r="AF6" s="7" t="s">
        <v>22</v>
      </c>
    </row>
    <row r="7" spans="1:32" x14ac:dyDescent="0.45">
      <c r="A7" s="6" t="s">
        <v>67</v>
      </c>
      <c r="B7" s="7" t="s">
        <v>25</v>
      </c>
      <c r="C7" s="7" t="s">
        <v>70</v>
      </c>
      <c r="D7" s="7" t="s">
        <v>43</v>
      </c>
      <c r="E7" s="7" t="s">
        <v>3</v>
      </c>
      <c r="F7" s="7" t="s">
        <v>26</v>
      </c>
      <c r="G7" s="7">
        <v>600</v>
      </c>
      <c r="H7" s="7">
        <v>-123.8</v>
      </c>
      <c r="I7" s="7">
        <v>123.8</v>
      </c>
      <c r="J7" s="7">
        <v>0</v>
      </c>
      <c r="K7" s="7">
        <v>10</v>
      </c>
      <c r="L7" s="7" t="s">
        <v>22</v>
      </c>
      <c r="M7" s="7" t="s">
        <v>22</v>
      </c>
      <c r="N7" s="8" t="s">
        <v>40</v>
      </c>
      <c r="O7" s="7" t="s">
        <v>70</v>
      </c>
      <c r="P7" s="7" t="s">
        <v>67</v>
      </c>
      <c r="Q7" s="7" t="s">
        <v>41</v>
      </c>
      <c r="R7" s="7" t="s">
        <v>42</v>
      </c>
      <c r="S7" s="7" t="s">
        <v>43</v>
      </c>
      <c r="T7" s="7" t="s">
        <v>80</v>
      </c>
      <c r="U7" s="7" t="s">
        <v>44</v>
      </c>
      <c r="V7" s="7" t="s">
        <v>25</v>
      </c>
      <c r="W7" s="7" t="s">
        <v>45</v>
      </c>
      <c r="X7" s="7" t="s">
        <v>81</v>
      </c>
      <c r="Y7" s="7" t="s">
        <v>44</v>
      </c>
      <c r="Z7" s="7" t="s">
        <v>51</v>
      </c>
      <c r="AA7" s="7" t="s">
        <v>52</v>
      </c>
      <c r="AB7" s="7" t="s">
        <v>67</v>
      </c>
      <c r="AC7" s="7" t="s">
        <v>57</v>
      </c>
      <c r="AE7" s="7" t="s">
        <v>60</v>
      </c>
      <c r="AF7" s="7" t="s">
        <v>22</v>
      </c>
    </row>
    <row r="8" spans="1:32" s="22" customFormat="1" x14ac:dyDescent="0.45">
      <c r="A8" s="19" t="s">
        <v>70</v>
      </c>
      <c r="B8" s="20" t="s">
        <v>27</v>
      </c>
      <c r="C8" s="20" t="s">
        <v>70</v>
      </c>
      <c r="D8" s="20" t="s">
        <v>123</v>
      </c>
      <c r="E8" s="20" t="s">
        <v>3</v>
      </c>
      <c r="F8" s="20" t="s">
        <v>28</v>
      </c>
      <c r="G8" s="20">
        <v>1200</v>
      </c>
      <c r="H8" s="20">
        <v>-247.5</v>
      </c>
      <c r="I8" s="20">
        <v>247.5</v>
      </c>
      <c r="J8" s="20">
        <v>0</v>
      </c>
      <c r="K8" s="20">
        <v>10</v>
      </c>
      <c r="L8" s="20" t="s">
        <v>22</v>
      </c>
      <c r="M8" s="20" t="s">
        <v>22</v>
      </c>
      <c r="N8" s="21" t="s">
        <v>40</v>
      </c>
      <c r="O8" s="20" t="s">
        <v>70</v>
      </c>
      <c r="P8" s="20" t="s">
        <v>68</v>
      </c>
      <c r="Q8" s="20" t="s">
        <v>41</v>
      </c>
      <c r="R8" s="20" t="s">
        <v>42</v>
      </c>
      <c r="S8" s="20" t="s">
        <v>43</v>
      </c>
      <c r="T8" s="20" t="s">
        <v>82</v>
      </c>
      <c r="U8" s="20" t="s">
        <v>44</v>
      </c>
      <c r="V8" s="20" t="s">
        <v>27</v>
      </c>
      <c r="W8" s="20" t="s">
        <v>45</v>
      </c>
      <c r="X8" s="20" t="s">
        <v>83</v>
      </c>
      <c r="Y8" s="20" t="s">
        <v>44</v>
      </c>
      <c r="Z8" s="20" t="s">
        <v>51</v>
      </c>
      <c r="AA8" s="20" t="s">
        <v>52</v>
      </c>
      <c r="AB8" s="20" t="s">
        <v>68</v>
      </c>
      <c r="AC8" s="20" t="s">
        <v>58</v>
      </c>
      <c r="AD8" s="21"/>
      <c r="AE8" s="20" t="s">
        <v>60</v>
      </c>
      <c r="AF8" s="20" t="s">
        <v>22</v>
      </c>
    </row>
    <row r="9" spans="1:32" x14ac:dyDescent="0.45">
      <c r="A9" s="6" t="s">
        <v>69</v>
      </c>
      <c r="B9" s="7" t="s">
        <v>29</v>
      </c>
      <c r="C9" s="7" t="s">
        <v>70</v>
      </c>
      <c r="D9" s="7" t="s">
        <v>43</v>
      </c>
      <c r="E9" s="7" t="s">
        <v>3</v>
      </c>
      <c r="F9" s="7" t="s">
        <v>30</v>
      </c>
      <c r="G9" s="7">
        <v>2400</v>
      </c>
      <c r="H9" s="7">
        <v>-495</v>
      </c>
      <c r="I9" s="7">
        <v>495</v>
      </c>
      <c r="J9" s="7">
        <v>0</v>
      </c>
      <c r="K9" s="7">
        <v>10</v>
      </c>
      <c r="L9" s="7" t="s">
        <v>22</v>
      </c>
      <c r="M9" s="7" t="s">
        <v>22</v>
      </c>
      <c r="N9" s="8" t="s">
        <v>40</v>
      </c>
      <c r="O9" s="7" t="s">
        <v>70</v>
      </c>
      <c r="P9" s="7" t="s">
        <v>69</v>
      </c>
      <c r="Q9" s="7" t="s">
        <v>41</v>
      </c>
      <c r="R9" s="7" t="s">
        <v>42</v>
      </c>
      <c r="S9" s="7" t="s">
        <v>43</v>
      </c>
      <c r="T9" s="7" t="s">
        <v>84</v>
      </c>
      <c r="U9" s="7" t="s">
        <v>44</v>
      </c>
      <c r="V9" s="7" t="s">
        <v>29</v>
      </c>
      <c r="W9" s="7" t="s">
        <v>45</v>
      </c>
      <c r="X9" s="7" t="s">
        <v>85</v>
      </c>
      <c r="Y9" s="7" t="s">
        <v>44</v>
      </c>
      <c r="Z9" s="7" t="s">
        <v>51</v>
      </c>
      <c r="AA9" s="7" t="s">
        <v>52</v>
      </c>
      <c r="AB9" s="7" t="s">
        <v>69</v>
      </c>
      <c r="AC9" s="7" t="s">
        <v>59</v>
      </c>
      <c r="AE9" s="7" t="s">
        <v>60</v>
      </c>
      <c r="AF9" s="7" t="s">
        <v>22</v>
      </c>
    </row>
  </sheetData>
  <mergeCells count="4">
    <mergeCell ref="A1:M1"/>
    <mergeCell ref="N1:S1"/>
    <mergeCell ref="T1:W1"/>
    <mergeCell ref="X1:AC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Needs</vt:lpstr>
      <vt:lpstr>Instructions</vt:lpstr>
      <vt:lpstr>Borders</vt:lpstr>
      <vt:lpstr>Shape - Plan Full</vt:lpstr>
      <vt:lpstr>Shape - Plan Stack</vt:lpstr>
      <vt:lpstr>Plan</vt:lpstr>
      <vt:lpstr>Profile</vt:lpstr>
      <vt:lpstr>Cross Section</vt:lpstr>
      <vt:lpstr>xPlan 2</vt:lpstr>
      <vt:lpstr>Total Sheet List</vt:lpstr>
      <vt:lpstr>alt_factor</vt:lpstr>
      <vt:lpstr>clip_ht</vt:lpstr>
      <vt:lpstr>clip_ht_half</vt:lpstr>
      <vt:lpstr>clip_width</vt:lpstr>
      <vt:lpstr>'Shape - Plan Stack'!h_paper</vt:lpstr>
      <vt:lpstr>h_paper</vt:lpstr>
      <vt:lpstr>list_aspect</vt:lpstr>
      <vt:lpstr>page_size_defined</vt:lpstr>
      <vt:lpstr>scale</vt:lpstr>
      <vt:lpstr>Scales</vt:lpstr>
      <vt:lpstr>sheet_sizes</vt:lpstr>
      <vt:lpstr>'Shape - Plan Stack'!w_paper</vt:lpstr>
      <vt:lpstr>w_paper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Lee</dc:creator>
  <cp:lastModifiedBy>Jeff Martin</cp:lastModifiedBy>
  <dcterms:created xsi:type="dcterms:W3CDTF">2019-08-22T21:35:45Z</dcterms:created>
  <dcterms:modified xsi:type="dcterms:W3CDTF">2024-10-21T14:57:57Z</dcterms:modified>
</cp:coreProperties>
</file>